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ngarciad\Downloads\"/>
    </mc:Choice>
  </mc:AlternateContent>
  <xr:revisionPtr revIDLastSave="0" documentId="13_ncr:1_{C5B8A58B-D3CA-49F7-9EA9-2C294543BDE2}" xr6:coauthVersionLast="47" xr6:coauthVersionMax="47" xr10:uidLastSave="{00000000-0000-0000-0000-000000000000}"/>
  <bookViews>
    <workbookView xWindow="-110" yWindow="-110" windowWidth="19420" windowHeight="10300" tabRatio="882" firstSheet="1" activeTab="1" xr2:uid="{FF395E83-5017-479D-AC67-972732F660B1}"/>
  </bookViews>
  <sheets>
    <sheet name="Resumen" sheetId="1" state="hidden" r:id="rId1"/>
    <sheet name="Titulo 1" sheetId="2" r:id="rId2"/>
    <sheet name="Titulo 2" sheetId="3" r:id="rId3"/>
    <sheet name="Titulo 3" sheetId="4" r:id="rId4"/>
    <sheet name="Titulo 4" sheetId="12" r:id="rId5"/>
    <sheet name="Hoja1" sheetId="5" state="hidden" r:id="rId6"/>
  </sheets>
  <externalReferences>
    <externalReference r:id="rId7"/>
  </externalReferences>
  <definedNames>
    <definedName name="_xlnm.Print_Area" localSheetId="1">'Titulo 1'!$A$2:$G$25</definedName>
    <definedName name="_xlnm.Print_Area" localSheetId="2">'Titulo 2'!$A$2:$G$17</definedName>
    <definedName name="_xlnm.Print_Area" localSheetId="3">'Titulo 3'!$A$2:$G$16</definedName>
    <definedName name="_xlnm.Print_Area" localSheetId="4">'Titulo 4'!$A$2:$K$7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2" l="1"/>
  <c r="H8" i="1" l="1"/>
  <c r="G8" i="1"/>
  <c r="F8" i="1"/>
  <c r="E8" i="1"/>
  <c r="D8" i="1"/>
  <c r="C8" i="1"/>
  <c r="H6" i="1"/>
  <c r="H5" i="1"/>
  <c r="E6" i="1"/>
  <c r="F6" i="1"/>
  <c r="C5" i="1"/>
  <c r="C6" i="1"/>
  <c r="J7" i="12" l="1"/>
  <c r="I7" i="12"/>
  <c r="H7" i="12"/>
  <c r="G7" i="12"/>
  <c r="F7" i="12"/>
  <c r="K5" i="12"/>
  <c r="K7" i="12" s="1"/>
  <c r="H19" i="1" l="1"/>
  <c r="C19" i="1"/>
  <c r="C21" i="1" l="1"/>
  <c r="E21" i="1" l="1"/>
  <c r="F21" i="1"/>
  <c r="G21" i="1"/>
  <c r="H18" i="1"/>
  <c r="D21" i="1"/>
  <c r="H10" i="1" l="1"/>
  <c r="H11" i="1"/>
  <c r="H14" i="1"/>
  <c r="C11" i="1"/>
  <c r="C12" i="1"/>
  <c r="D7" i="1"/>
  <c r="H7" i="1"/>
  <c r="C7" i="1"/>
  <c r="G6" i="1" l="1"/>
  <c r="D12" i="1"/>
  <c r="D5" i="1"/>
  <c r="D6" i="1"/>
  <c r="E19" i="1"/>
  <c r="D19" i="1"/>
  <c r="C13" i="1"/>
  <c r="H13" i="1"/>
  <c r="E7" i="1"/>
  <c r="F7" i="1"/>
  <c r="C14" i="1"/>
  <c r="C4" i="1"/>
  <c r="C10" i="1"/>
  <c r="C28" i="1"/>
  <c r="E5" i="1" l="1"/>
  <c r="E4" i="1" s="1"/>
  <c r="F19" i="1"/>
  <c r="D13" i="1"/>
  <c r="D10" i="1"/>
  <c r="G7" i="1"/>
  <c r="D14" i="1"/>
  <c r="D11" i="1"/>
  <c r="D4" i="1"/>
  <c r="E12" i="1"/>
  <c r="E10" i="1"/>
  <c r="C3" i="1"/>
  <c r="C27" i="1"/>
  <c r="F5" i="1" l="1"/>
  <c r="F4" i="1" s="1"/>
  <c r="E28" i="1"/>
  <c r="E13" i="1"/>
  <c r="D28" i="1"/>
  <c r="E11" i="1"/>
  <c r="E14" i="1"/>
  <c r="F12" i="1"/>
  <c r="F10" i="1"/>
  <c r="D27" i="1"/>
  <c r="D3" i="1"/>
  <c r="G19" i="1" l="1"/>
  <c r="F28" i="1"/>
  <c r="G5" i="1"/>
  <c r="G4" i="1" s="1"/>
  <c r="F13" i="1"/>
  <c r="F14" i="1"/>
  <c r="F11" i="1"/>
  <c r="G12" i="1"/>
  <c r="G10" i="1"/>
  <c r="E27" i="1"/>
  <c r="E3" i="1"/>
  <c r="G28" i="1" l="1"/>
  <c r="G13" i="1"/>
  <c r="G11" i="1"/>
  <c r="G14" i="1"/>
  <c r="H12" i="1"/>
  <c r="H9" i="1" s="1"/>
  <c r="H4" i="1"/>
  <c r="F3" i="1"/>
  <c r="F27" i="1"/>
  <c r="H28" i="1" l="1"/>
  <c r="G27" i="1"/>
  <c r="H27" i="1"/>
  <c r="G3" i="1"/>
  <c r="H26" i="1"/>
  <c r="H29" i="1" s="1"/>
  <c r="H3" i="1"/>
  <c r="H15" i="1" s="1"/>
  <c r="H22" i="1" s="1"/>
  <c r="C29" i="1" l="1"/>
  <c r="C30" i="1" s="1"/>
  <c r="C15" i="1"/>
  <c r="C9" i="1" l="1"/>
  <c r="C16" i="1" s="1"/>
  <c r="D15" i="1"/>
  <c r="D29" i="1" l="1"/>
  <c r="D30" i="1" s="1"/>
  <c r="C23" i="1"/>
  <c r="C17" i="1"/>
  <c r="C20" i="1" s="1"/>
  <c r="D9" i="1"/>
  <c r="D16" i="1" s="1"/>
  <c r="E15" i="1"/>
  <c r="E29" i="1" l="1"/>
  <c r="E30" i="1" s="1"/>
  <c r="D23" i="1"/>
  <c r="D17" i="1"/>
  <c r="D20" i="1" s="1"/>
  <c r="E9" i="1"/>
  <c r="E16" i="1" s="1"/>
  <c r="F15" i="1"/>
  <c r="F29" i="1" l="1"/>
  <c r="F30" i="1" s="1"/>
  <c r="E17" i="1"/>
  <c r="E20" i="1" s="1"/>
  <c r="E23" i="1"/>
  <c r="F9" i="1"/>
  <c r="F16" i="1" s="1"/>
  <c r="G15" i="1"/>
  <c r="G29" i="1" l="1"/>
  <c r="G30" i="1" s="1"/>
  <c r="F23" i="1"/>
  <c r="F17" i="1"/>
  <c r="F20" i="1" s="1"/>
  <c r="G9" i="1"/>
  <c r="G16" i="1" s="1"/>
  <c r="G23" i="1" l="1"/>
  <c r="G17" i="1"/>
  <c r="G20" i="1" s="1"/>
</calcChain>
</file>

<file path=xl/sharedStrings.xml><?xml version="1.0" encoding="utf-8"?>
<sst xmlns="http://schemas.openxmlformats.org/spreadsheetml/2006/main" count="101" uniqueCount="87">
  <si>
    <t xml:space="preserve">Concepto </t>
  </si>
  <si>
    <t>Titulo I</t>
  </si>
  <si>
    <t xml:space="preserve">Titulo II </t>
  </si>
  <si>
    <t>IRPN</t>
  </si>
  <si>
    <t>IRPJ</t>
  </si>
  <si>
    <t>Patrimonio</t>
  </si>
  <si>
    <t>SIMPLE</t>
  </si>
  <si>
    <t xml:space="preserve">Titulo III </t>
  </si>
  <si>
    <t>Carbono</t>
  </si>
  <si>
    <t xml:space="preserve">Externos </t>
  </si>
  <si>
    <t xml:space="preserve">Minero-energético </t>
  </si>
  <si>
    <t xml:space="preserve">Total </t>
  </si>
  <si>
    <t>Titulo III</t>
  </si>
  <si>
    <t>Artículo PL</t>
  </si>
  <si>
    <t>Medida</t>
  </si>
  <si>
    <t>IVA</t>
  </si>
  <si>
    <t xml:space="preserve">Impuesto </t>
  </si>
  <si>
    <t>Titulo II Renta y Patrimonio</t>
  </si>
  <si>
    <t>Bono fiscal por inversiones en Proyectos de Generación con fuentes no convencionales de enegía</t>
  </si>
  <si>
    <t xml:space="preserve">Titulo III otros impuestos </t>
  </si>
  <si>
    <t>Total Titulo III</t>
  </si>
  <si>
    <t>IRPJ/IRPN</t>
  </si>
  <si>
    <t>Consumo</t>
  </si>
  <si>
    <t>Externos</t>
  </si>
  <si>
    <t>Otros tributos</t>
  </si>
  <si>
    <t>Medidas de gasto</t>
  </si>
  <si>
    <t>Minero-energético</t>
  </si>
  <si>
    <t>Meta escenario fiscal</t>
  </si>
  <si>
    <t>Faltante</t>
  </si>
  <si>
    <t>Saludables</t>
  </si>
  <si>
    <t>Gasto</t>
  </si>
  <si>
    <t>Ambientales</t>
  </si>
  <si>
    <t>Total sin gasto</t>
  </si>
  <si>
    <t>Extrapresupuestal</t>
  </si>
  <si>
    <t>Criptoactivos</t>
  </si>
  <si>
    <t>Recalibrar retenciones en la fuente de personas naturales</t>
  </si>
  <si>
    <t xml:space="preserve">Modificar el hecho generador del impuesto al patrimonio de 72.000 UVT hoy ($3.600.000.000) a 40.000 UVT  ($2.000.000.000) </t>
  </si>
  <si>
    <t xml:space="preserve">Articulado </t>
  </si>
  <si>
    <t>Expo. de motivos</t>
  </si>
  <si>
    <t>Herencias</t>
  </si>
  <si>
    <t>Aumento de 10pp en la tarifa de ganancias ocasionales provenientes de rifas y apuestas  del 20% al 30%.</t>
  </si>
  <si>
    <t xml:space="preserve">Agentes retenedores del impuesto </t>
  </si>
  <si>
    <t xml:space="preserve">Servicio de parqueaderos y zonas comunes </t>
  </si>
  <si>
    <t xml:space="preserve">Competencia para fijar precios </t>
  </si>
  <si>
    <t>Cambiar la exclusión por exención de elementos destinados a inversión y reinversión de generación energía con fuentes alternativas</t>
  </si>
  <si>
    <t xml:space="preserve">Cuotas de administración de propiedad horizontal </t>
  </si>
  <si>
    <t>TITULO I GASTO TRIBUTARIO</t>
  </si>
  <si>
    <t>Titulo IV MEDIDAS DIAN</t>
  </si>
  <si>
    <t>Corrección importaciones</t>
  </si>
  <si>
    <t>Medidas DIAN</t>
  </si>
  <si>
    <t>Iglesias</t>
  </si>
  <si>
    <t>Dividendos al exterior de 20% a 30%</t>
  </si>
  <si>
    <t>Incrementar tarifa de 16% a 19% en impoconsumo</t>
  </si>
  <si>
    <t xml:space="preserve">IVA del 19% para los juegos de suerte y azar operados exclusivamente por internet (Mantener medida de conmoción interior). Antes estaban excluidos. </t>
  </si>
  <si>
    <t>Eliminar deducción de 72 UVT por dependiente, mantener deducción de 10% de ingresos brutos para dependientes.</t>
  </si>
  <si>
    <t>Derogar descuento dividendos que actualmente es de 19%.</t>
  </si>
  <si>
    <t>Gravar componente inflacionario de los rendimientos financieros, dado que es el único ingreso con corrección por inflación.</t>
  </si>
  <si>
    <t>IVA 19% a los servicios de software y procesamiento en nube (Actualmente excluido)</t>
  </si>
  <si>
    <t>IVA de 19% para los vehículos híbridos. (Actualmente 5%).</t>
  </si>
  <si>
    <t>IVA de 19% para aguardiente y ron. (Actualmente 5%).</t>
  </si>
  <si>
    <t>IVA de 19% para whisky, brandy, vodka y sus concentrados, mistelas y cremas y otras bebidas. (Actualmente 5%).</t>
  </si>
  <si>
    <t>IVA de 19% para vinos y sidra, peradas, aguamiel y otras bebidas fermentadas. (Actualmente 5%).</t>
  </si>
  <si>
    <t>IVA de 19% para el biodiesel desde 2027 (Actualmente exento).</t>
  </si>
  <si>
    <t>IVA del 19% para hospedaje para no residentes (Actualmente exento).</t>
  </si>
  <si>
    <t xml:space="preserve">Igualar la sobretasa del sector carbón con la de petróleo. Es decir, la sobretasa llegaría a 15pp adicionales cuando el precio supera el porcentil 65 de los precios históricos. </t>
  </si>
  <si>
    <t>Sobretasa sector financiero de 15pp para una tarifa total de 50%. (Actualmente es de 5pp).</t>
  </si>
  <si>
    <t>Tabla de tarifas aumenta a 19%, 29%, 35%, 37%, 39%, 41%. Actualmente es 19%, 28%, 33%, 35%, 37%, 39%.</t>
  </si>
  <si>
    <t xml:space="preserve">Normalización de patrimonios con tarifa de 15%. Este beneficio estuvo en 2019, 2020 y 2022. </t>
  </si>
  <si>
    <t xml:space="preserve">Aumento tarifa vigente de $27.399 a $42.000 (un aumento de $14.601) por tonelada de CO2eq con actualización de IPC+2pp anual. Incluir gas licuado de petróleo y gas natural exceptuando consumo residencial y generadoras térmicas.  Tratamiento diferencial de gradualidad de tarifa para carbon hasta 2029. Limitar no causación del impuesto del 50% al 30%. </t>
  </si>
  <si>
    <t>Impuesto especial del sector de extracción de petróleo crudo y carbón (1%) primera venta o exportación. (Vigente en este momento por conmoción interior).</t>
  </si>
  <si>
    <t xml:space="preserve">Impuesto al consumo de 19% para servicios de esparcimiento, culturales y deportivos mayores a $500.000. Actualmente sin impuesto. </t>
  </si>
  <si>
    <t xml:space="preserve">Mantener un impuesto ad valorem del 10% para la presentación sólida, como los cigarrillos en cajetilla o sin cajetilla, y establecer un impuesto ad valorem del 30% para la presentación líquida en vapeadores o cigarrillos electrónicos. En cuanto al componente específico del impuesto, se propone aumentar el gravamen para la presentación sólida en cajetilla de 20 unidades, o proporcional, de $4.068 a $11.200. Para la presentación sólida no en cajetilla, tal como la nicotina oral, el impuesto pasaría de $324 por gramo a $891 por gramo. Finalmente, se incluiría un impuesto específico para la presentación líquida de $2.000 por mililitro. </t>
  </si>
  <si>
    <t>Incrementar el IVA al ingreso al productor fósil del ACPM del 5% a una tarifa del 10% desde el 1 de enero de 2027, y y gravarlo a la tarifa general de IVA (19%) desde el 1 de enero de 2028.</t>
  </si>
  <si>
    <t>IVA del 19% margen minorista GMC desde 2027. (Actualmente excluido).</t>
  </si>
  <si>
    <t xml:space="preserve">Incrementar el IVA al ingreso al productor fósil de la GMC gravandolo a la tarifa general de IVA (19%) desde el 1 de enero de 2027. </t>
  </si>
  <si>
    <t>IVA del 19% para el alcohol carburante desde 2027. (Actualmente exento).</t>
  </si>
  <si>
    <t>Reducir exclusión de importaciones (de minimis) hasta US$100.</t>
  </si>
  <si>
    <t>Aumentar la tarifa del impuesto al patrimonio 
Hasta 5% marginal (Cinco tarifas: 0%, de 0 a 40 mil UVT;0,5% de 40 mil a 70 mil UVT; 1,0% de 70 mil a 120 mil UVT; 2,0% de 120 mil a 240 mil UVT; de 3% de 240 mil UVT a 2 millones de UVT y 5% en adelante). Actualmente las tarifas son 0% de 0 a 72 mil UVT; 0,5% de 72 mil a 122 mil UVT; 1,0% de 122 mil a 239 mil UVT; 1,5% de 239 mil UVT en adelante.)</t>
  </si>
  <si>
    <t>Unificar tarifa de bebidas por grado de alcohol por litro, sucedáneas e imitadores (pasar de una diferenciación de cervezas, espirituosas y vinos a uniforme para todos) para que ad valorem quede 15% para cerveza y 30% para el resto sobre el precio final y específico $1.000 por grado de alcohol por litro. Actualización anual con IPC+4pp. Actualmente la tarifa es cerca a 25% sobre precio del productor, y el específico de $456 pesos por grado alcohol por litro.</t>
  </si>
  <si>
    <t>Contribución adicional de hasta el 0,5% de los gastos de funcionamiento de las entidades vigiladas por la Superintendencia de Servicios Públicos Domiciliarios al Fondo Empresarial, con el fin de garantizar la financiación de las empresas en toma de posesión. Este mecanismo permite preservar la continuidad y calidad de los servicios públicos en diversas regiones del país y para atender los compromisos laborales, operativos y técnicos de las compañías intervenidas.</t>
  </si>
  <si>
    <t>10 y 11</t>
  </si>
  <si>
    <t>16 y 17</t>
  </si>
  <si>
    <t>87 a 94</t>
  </si>
  <si>
    <t>31 a 33</t>
  </si>
  <si>
    <t>39 a 42</t>
  </si>
  <si>
    <t>34 a 38</t>
  </si>
  <si>
    <t>46 a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</si>
</sst>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
    <numFmt numFmtId="167" formatCode="0.0%"/>
    <numFmt numFmtId="168" formatCode="_-* #,##0.0_-;\-* #,##0.0_-;_-* &quot;-&quot;??_-;_-@_-"/>
  </numFmts>
  <fonts count="15" x14ac:knownFonts="1">
    <font>
      <sz val="11"/>
      <color theme="1"/>
      <name val="Aptos Narrow"/>
      <family val="2"/>
      <scheme val="minor"/>
    </font>
    <font>
      <sz val="11"/>
      <color theme="1"/>
      <name val="Aptos Narrow"/>
      <family val="2"/>
      <scheme val="minor"/>
    </font>
    <font>
      <sz val="11"/>
      <color theme="1"/>
      <name val="Verdana"/>
      <family val="2"/>
    </font>
    <font>
      <sz val="10"/>
      <color theme="1"/>
      <name val="Verdana"/>
      <family val="2"/>
    </font>
    <font>
      <b/>
      <sz val="10"/>
      <color rgb="FF000000"/>
      <name val="Verdana"/>
      <family val="2"/>
    </font>
    <font>
      <sz val="10"/>
      <color rgb="FF000000"/>
      <name val="Verdana"/>
      <family val="2"/>
    </font>
    <font>
      <b/>
      <sz val="10"/>
      <color theme="1"/>
      <name val="Verdana"/>
      <family val="2"/>
    </font>
    <font>
      <b/>
      <sz val="11"/>
      <color theme="0"/>
      <name val="Verdana"/>
      <family val="2"/>
    </font>
    <font>
      <b/>
      <sz val="11"/>
      <color theme="1"/>
      <name val="Verdana"/>
      <family val="2"/>
    </font>
    <font>
      <b/>
      <sz val="11"/>
      <color rgb="FFFF0000"/>
      <name val="Verdana"/>
      <family val="2"/>
    </font>
    <font>
      <sz val="11"/>
      <color theme="1"/>
      <name val="Verdana"/>
      <family val="2"/>
    </font>
    <font>
      <sz val="10"/>
      <name val="Verdana"/>
      <family val="2"/>
    </font>
    <font>
      <sz val="10"/>
      <color theme="1"/>
      <name val="Verdana"/>
      <family val="2"/>
    </font>
    <font>
      <sz val="10"/>
      <color theme="1"/>
      <name val="Verdana"/>
    </font>
    <font>
      <sz val="10"/>
      <color rgb="FFFF0000"/>
      <name val="Verdana"/>
      <family val="2"/>
    </font>
  </fonts>
  <fills count="7">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2" fillId="0" borderId="0" xfId="0" applyFont="1"/>
    <xf numFmtId="0" fontId="3" fillId="0" borderId="0" xfId="0" applyFont="1"/>
    <xf numFmtId="0" fontId="4" fillId="3" borderId="7" xfId="0" applyFont="1" applyFill="1" applyBorder="1" applyAlignment="1">
      <alignment horizontal="center" vertical="center" wrapText="1" readingOrder="1"/>
    </xf>
    <xf numFmtId="0" fontId="4" fillId="3" borderId="8" xfId="0" applyFont="1" applyFill="1" applyBorder="1" applyAlignment="1">
      <alignment horizontal="center" vertical="center" wrapText="1" readingOrder="1"/>
    </xf>
    <xf numFmtId="0" fontId="5" fillId="0" borderId="11" xfId="0" applyFont="1" applyBorder="1" applyAlignment="1">
      <alignment horizontal="center" vertical="center" readingOrder="1"/>
    </xf>
    <xf numFmtId="0" fontId="5" fillId="0" borderId="11" xfId="0" applyFont="1" applyBorder="1" applyAlignment="1">
      <alignment horizontal="left" vertical="center" wrapText="1" readingOrder="1"/>
    </xf>
    <xf numFmtId="0" fontId="3" fillId="0" borderId="11" xfId="0" applyFont="1" applyBorder="1" applyAlignment="1">
      <alignment vertical="center" wrapText="1"/>
    </xf>
    <xf numFmtId="0" fontId="3" fillId="0" borderId="11" xfId="0" applyFont="1" applyBorder="1" applyAlignment="1">
      <alignment horizontal="center" vertical="center"/>
    </xf>
    <xf numFmtId="0" fontId="3" fillId="4" borderId="11" xfId="0" applyFont="1" applyFill="1" applyBorder="1" applyAlignment="1">
      <alignment horizontal="center" vertical="center"/>
    </xf>
    <xf numFmtId="164" fontId="5" fillId="0" borderId="11" xfId="0" applyNumberFormat="1" applyFont="1" applyBorder="1" applyAlignment="1">
      <alignment horizontal="center" vertical="center" readingOrder="1"/>
    </xf>
    <xf numFmtId="0" fontId="3" fillId="0" borderId="11" xfId="0" applyFont="1" applyBorder="1" applyAlignment="1">
      <alignment horizontal="left" vertical="center" wrapText="1"/>
    </xf>
    <xf numFmtId="164" fontId="3" fillId="0" borderId="11" xfId="0" applyNumberFormat="1" applyFont="1" applyBorder="1" applyAlignment="1">
      <alignment horizontal="center" vertical="center" wrapText="1" readingOrder="1"/>
    </xf>
    <xf numFmtId="164" fontId="3" fillId="0" borderId="0" xfId="0" applyNumberFormat="1" applyFont="1"/>
    <xf numFmtId="164" fontId="5" fillId="0" borderId="11" xfId="0" applyNumberFormat="1" applyFont="1" applyBorder="1" applyAlignment="1">
      <alignment vertical="center" readingOrder="1"/>
    </xf>
    <xf numFmtId="164" fontId="6" fillId="3" borderId="2" xfId="0" applyNumberFormat="1" applyFont="1" applyFill="1" applyBorder="1"/>
    <xf numFmtId="164" fontId="6" fillId="3" borderId="3" xfId="0" applyNumberFormat="1" applyFont="1" applyFill="1" applyBorder="1"/>
    <xf numFmtId="0" fontId="3" fillId="0" borderId="0" xfId="0" applyFont="1" applyAlignment="1">
      <alignment wrapText="1"/>
    </xf>
    <xf numFmtId="0" fontId="5" fillId="0" borderId="11" xfId="0" applyFont="1" applyBorder="1" applyAlignment="1">
      <alignment horizontal="center" vertical="center" wrapText="1" readingOrder="1"/>
    </xf>
    <xf numFmtId="0" fontId="3" fillId="0" borderId="0" xfId="0" applyFont="1" applyAlignment="1">
      <alignment horizontal="center" vertical="center"/>
    </xf>
    <xf numFmtId="165" fontId="2" fillId="0" borderId="0" xfId="1" applyNumberFormat="1" applyFont="1"/>
    <xf numFmtId="0" fontId="7" fillId="2" borderId="2" xfId="0" applyFont="1" applyFill="1" applyBorder="1" applyAlignment="1">
      <alignment horizontal="center"/>
    </xf>
    <xf numFmtId="0" fontId="2" fillId="0" borderId="0" xfId="0" applyFont="1" applyAlignment="1">
      <alignment horizontal="center"/>
    </xf>
    <xf numFmtId="165" fontId="8" fillId="3" borderId="15" xfId="1" applyNumberFormat="1" applyFont="1" applyFill="1" applyBorder="1"/>
    <xf numFmtId="165" fontId="8" fillId="3" borderId="16" xfId="1" applyNumberFormat="1" applyFont="1" applyFill="1" applyBorder="1"/>
    <xf numFmtId="165" fontId="8" fillId="3" borderId="9" xfId="0" applyNumberFormat="1" applyFont="1" applyFill="1" applyBorder="1"/>
    <xf numFmtId="165" fontId="8" fillId="3" borderId="10" xfId="0" applyNumberFormat="1" applyFont="1" applyFill="1" applyBorder="1"/>
    <xf numFmtId="165" fontId="2" fillId="0" borderId="0" xfId="1" applyNumberFormat="1" applyFont="1" applyBorder="1"/>
    <xf numFmtId="165" fontId="2" fillId="0" borderId="4" xfId="1" applyNumberFormat="1" applyFont="1" applyBorder="1"/>
    <xf numFmtId="165" fontId="2" fillId="0" borderId="6" xfId="1" applyNumberFormat="1" applyFont="1" applyBorder="1"/>
    <xf numFmtId="165" fontId="7" fillId="2" borderId="0" xfId="0" applyNumberFormat="1" applyFont="1" applyFill="1" applyAlignment="1">
      <alignment horizontal="center"/>
    </xf>
    <xf numFmtId="0" fontId="8" fillId="0" borderId="0" xfId="0" applyFont="1"/>
    <xf numFmtId="165" fontId="8" fillId="0" borderId="0" xfId="1" applyNumberFormat="1" applyFont="1"/>
    <xf numFmtId="3" fontId="3" fillId="0" borderId="0" xfId="0" applyNumberFormat="1" applyFont="1"/>
    <xf numFmtId="166" fontId="3" fillId="0" borderId="0" xfId="0" applyNumberFormat="1" applyFont="1"/>
    <xf numFmtId="0" fontId="9" fillId="0" borderId="0" xfId="0" applyFont="1"/>
    <xf numFmtId="3" fontId="9" fillId="0" borderId="0" xfId="0" applyNumberFormat="1" applyFont="1"/>
    <xf numFmtId="9" fontId="3" fillId="0" borderId="0" xfId="0" applyNumberFormat="1" applyFont="1"/>
    <xf numFmtId="165" fontId="7" fillId="2" borderId="5" xfId="0" applyNumberFormat="1" applyFont="1" applyFill="1" applyBorder="1" applyAlignment="1">
      <alignment horizontal="center"/>
    </xf>
    <xf numFmtId="9" fontId="3" fillId="0" borderId="0" xfId="0" applyNumberFormat="1" applyFont="1" applyAlignment="1">
      <alignment wrapText="1"/>
    </xf>
    <xf numFmtId="10" fontId="3" fillId="0" borderId="0" xfId="2" applyNumberFormat="1" applyFont="1" applyAlignment="1">
      <alignment wrapText="1"/>
    </xf>
    <xf numFmtId="10" fontId="6" fillId="0" borderId="0" xfId="2" applyNumberFormat="1" applyFont="1"/>
    <xf numFmtId="10" fontId="6" fillId="0" borderId="0" xfId="2" applyNumberFormat="1" applyFont="1" applyAlignment="1">
      <alignment wrapText="1"/>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14" xfId="0" applyFont="1" applyFill="1" applyBorder="1" applyAlignment="1">
      <alignment horizontal="center"/>
    </xf>
    <xf numFmtId="0" fontId="7" fillId="2" borderId="19" xfId="0" applyFont="1" applyFill="1" applyBorder="1" applyAlignment="1">
      <alignment horizontal="center"/>
    </xf>
    <xf numFmtId="0" fontId="8" fillId="3" borderId="17" xfId="0" applyFont="1" applyFill="1" applyBorder="1" applyAlignment="1">
      <alignment horizontal="center"/>
    </xf>
    <xf numFmtId="165" fontId="8" fillId="3" borderId="20" xfId="1" applyNumberFormat="1" applyFont="1" applyFill="1" applyBorder="1"/>
    <xf numFmtId="0" fontId="8" fillId="3" borderId="21" xfId="0" applyFont="1" applyFill="1" applyBorder="1" applyAlignment="1">
      <alignment horizontal="center"/>
    </xf>
    <xf numFmtId="165" fontId="8" fillId="3" borderId="22" xfId="0" applyNumberFormat="1" applyFont="1" applyFill="1" applyBorder="1"/>
    <xf numFmtId="0" fontId="2" fillId="0" borderId="23" xfId="0" applyFont="1" applyBorder="1" applyAlignment="1">
      <alignment horizontal="center"/>
    </xf>
    <xf numFmtId="165" fontId="2" fillId="0" borderId="24" xfId="1" applyNumberFormat="1" applyFont="1" applyBorder="1"/>
    <xf numFmtId="0" fontId="2" fillId="0" borderId="25" xfId="0" applyFont="1" applyBorder="1" applyAlignment="1">
      <alignment horizontal="center"/>
    </xf>
    <xf numFmtId="165" fontId="10" fillId="0" borderId="24" xfId="1" applyNumberFormat="1" applyFont="1" applyBorder="1"/>
    <xf numFmtId="0" fontId="7" fillId="2" borderId="26" xfId="0" applyFont="1" applyFill="1" applyBorder="1" applyAlignment="1">
      <alignment horizontal="center"/>
    </xf>
    <xf numFmtId="165" fontId="7" fillId="2" borderId="27" xfId="0" applyNumberFormat="1" applyFont="1" applyFill="1" applyBorder="1" applyAlignment="1">
      <alignment horizontal="center"/>
    </xf>
    <xf numFmtId="0" fontId="7" fillId="2" borderId="28" xfId="0" applyFont="1" applyFill="1" applyBorder="1" applyAlignment="1">
      <alignment horizontal="center"/>
    </xf>
    <xf numFmtId="165" fontId="7" fillId="2" borderId="29" xfId="0" applyNumberFormat="1" applyFont="1" applyFill="1" applyBorder="1" applyAlignment="1">
      <alignment horizontal="center"/>
    </xf>
    <xf numFmtId="165" fontId="7" fillId="2" borderId="30" xfId="0" applyNumberFormat="1" applyFont="1" applyFill="1" applyBorder="1" applyAlignment="1">
      <alignment horizontal="center"/>
    </xf>
    <xf numFmtId="0" fontId="5" fillId="4" borderId="11" xfId="0" applyFont="1" applyFill="1" applyBorder="1" applyAlignment="1">
      <alignment horizontal="center" vertical="center" readingOrder="1"/>
    </xf>
    <xf numFmtId="0" fontId="3" fillId="4" borderId="11" xfId="0" applyFont="1" applyFill="1" applyBorder="1" applyAlignment="1">
      <alignment horizontal="left" vertical="center" wrapText="1"/>
    </xf>
    <xf numFmtId="0" fontId="11" fillId="0" borderId="11" xfId="0" applyFont="1" applyBorder="1" applyAlignment="1">
      <alignment horizontal="left" vertical="center" wrapText="1" readingOrder="1"/>
    </xf>
    <xf numFmtId="164" fontId="11" fillId="0" borderId="11" xfId="0" applyNumberFormat="1" applyFont="1" applyBorder="1" applyAlignment="1">
      <alignment horizontal="center" vertical="center" wrapText="1"/>
    </xf>
    <xf numFmtId="164" fontId="3" fillId="4" borderId="11" xfId="0" applyNumberFormat="1" applyFont="1" applyFill="1" applyBorder="1" applyAlignment="1">
      <alignment horizontal="center" vertical="center" wrapText="1"/>
    </xf>
    <xf numFmtId="3" fontId="2" fillId="0" borderId="0" xfId="0" applyNumberFormat="1" applyFont="1"/>
    <xf numFmtId="164" fontId="12" fillId="0" borderId="0" xfId="0" applyNumberFormat="1" applyFont="1"/>
    <xf numFmtId="167" fontId="3" fillId="0" borderId="0" xfId="2" applyNumberFormat="1" applyFont="1"/>
    <xf numFmtId="167" fontId="12" fillId="0" borderId="0" xfId="2" applyNumberFormat="1" applyFont="1"/>
    <xf numFmtId="1" fontId="3" fillId="0" borderId="0" xfId="0" applyNumberFormat="1" applyFont="1"/>
    <xf numFmtId="0" fontId="3" fillId="4" borderId="11" xfId="0" applyFont="1" applyFill="1" applyBorder="1" applyAlignment="1">
      <alignment horizontal="left" vertical="center" wrapText="1" readingOrder="1"/>
    </xf>
    <xf numFmtId="164" fontId="3" fillId="0" borderId="11" xfId="0" applyNumberFormat="1" applyFont="1" applyBorder="1" applyAlignment="1">
      <alignment horizontal="center" vertical="center" readingOrder="1"/>
    </xf>
    <xf numFmtId="0" fontId="4" fillId="3" borderId="9" xfId="0" applyFont="1" applyFill="1" applyBorder="1" applyAlignment="1">
      <alignment horizontal="center" vertical="center" wrapText="1" readingOrder="1"/>
    </xf>
    <xf numFmtId="0" fontId="4" fillId="3" borderId="11" xfId="0" applyFont="1" applyFill="1" applyBorder="1" applyAlignment="1">
      <alignment horizontal="center" vertical="center" wrapText="1" readingOrder="1"/>
    </xf>
    <xf numFmtId="0" fontId="3" fillId="0" borderId="11"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5" borderId="11" xfId="0" applyFont="1" applyFill="1" applyBorder="1" applyAlignment="1">
      <alignment horizontal="center" vertical="center"/>
    </xf>
    <xf numFmtId="0" fontId="5" fillId="4" borderId="11" xfId="0" applyFont="1" applyFill="1" applyBorder="1" applyAlignment="1">
      <alignment horizontal="left" vertical="center" wrapText="1" readingOrder="1"/>
    </xf>
    <xf numFmtId="164" fontId="3" fillId="4" borderId="11" xfId="0" quotePrefix="1"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6" borderId="0" xfId="0" applyFont="1" applyFill="1"/>
    <xf numFmtId="164" fontId="3" fillId="0" borderId="11" xfId="0" applyNumberFormat="1" applyFont="1" applyBorder="1" applyAlignment="1">
      <alignment horizontal="center" vertical="center" wrapText="1"/>
    </xf>
    <xf numFmtId="164" fontId="13" fillId="0" borderId="11" xfId="0" applyNumberFormat="1" applyFont="1" applyBorder="1" applyAlignment="1">
      <alignment horizontal="center" vertical="center" wrapText="1" readingOrder="1"/>
    </xf>
    <xf numFmtId="0" fontId="3" fillId="0" borderId="11" xfId="0" applyFont="1" applyBorder="1"/>
    <xf numFmtId="0" fontId="13" fillId="0" borderId="11" xfId="0" applyFont="1" applyBorder="1" applyAlignment="1">
      <alignment horizontal="center" vertical="center"/>
    </xf>
    <xf numFmtId="0" fontId="13" fillId="0" borderId="11" xfId="0" applyFont="1" applyBorder="1" applyAlignment="1">
      <alignment horizontal="left" vertical="center" wrapText="1"/>
    </xf>
    <xf numFmtId="164" fontId="13" fillId="0" borderId="11" xfId="0" applyNumberFormat="1" applyFont="1" applyBorder="1" applyAlignment="1">
      <alignment horizontal="center" vertical="center" wrapText="1"/>
    </xf>
    <xf numFmtId="164" fontId="13" fillId="4" borderId="11" xfId="0" applyNumberFormat="1" applyFont="1" applyFill="1" applyBorder="1" applyAlignment="1">
      <alignment horizontal="center" vertical="center" wrapText="1"/>
    </xf>
    <xf numFmtId="164" fontId="13" fillId="4" borderId="11" xfId="0" applyNumberFormat="1" applyFont="1" applyFill="1" applyBorder="1" applyAlignment="1">
      <alignment horizontal="center" vertical="center" wrapText="1" readingOrder="1"/>
    </xf>
    <xf numFmtId="164" fontId="3" fillId="0" borderId="11" xfId="0" applyNumberFormat="1" applyFont="1" applyBorder="1" applyAlignment="1">
      <alignment horizontal="center" vertical="center"/>
    </xf>
    <xf numFmtId="10" fontId="3" fillId="0" borderId="0" xfId="2" applyNumberFormat="1" applyFont="1"/>
    <xf numFmtId="10" fontId="13" fillId="0" borderId="0" xfId="2" applyNumberFormat="1" applyFont="1"/>
    <xf numFmtId="168" fontId="13" fillId="0" borderId="0" xfId="1" applyNumberFormat="1" applyFont="1"/>
    <xf numFmtId="10" fontId="12" fillId="0" borderId="0" xfId="2" applyNumberFormat="1" applyFont="1"/>
    <xf numFmtId="2" fontId="3" fillId="0" borderId="0" xfId="0" applyNumberFormat="1" applyFont="1"/>
    <xf numFmtId="0" fontId="14" fillId="0" borderId="11" xfId="0" applyFont="1" applyBorder="1" applyAlignment="1">
      <alignment horizontal="left" vertical="center" wrapText="1"/>
    </xf>
    <xf numFmtId="164" fontId="14" fillId="0" borderId="11" xfId="0" applyNumberFormat="1" applyFont="1" applyBorder="1" applyAlignment="1">
      <alignment horizontal="center" vertical="center" wrapText="1" readingOrder="1"/>
    </xf>
    <xf numFmtId="164" fontId="14" fillId="0" borderId="11" xfId="0" applyNumberFormat="1" applyFont="1" applyBorder="1" applyAlignment="1">
      <alignment horizontal="center" vertical="center" wrapText="1"/>
    </xf>
    <xf numFmtId="168" fontId="3" fillId="0" borderId="0" xfId="1" applyNumberFormat="1" applyFont="1"/>
    <xf numFmtId="0" fontId="6" fillId="3" borderId="2" xfId="0" applyFont="1" applyFill="1" applyBorder="1" applyAlignment="1">
      <alignment horizontal="center"/>
    </xf>
    <xf numFmtId="0" fontId="4" fillId="3" borderId="11" xfId="0" applyFont="1" applyFill="1" applyBorder="1" applyAlignment="1">
      <alignment horizontal="center" vertical="center" wrapText="1" readingOrder="1"/>
    </xf>
    <xf numFmtId="0" fontId="6" fillId="3" borderId="1" xfId="0" applyFont="1" applyFill="1" applyBorder="1" applyAlignment="1">
      <alignment horizontal="center"/>
    </xf>
    <xf numFmtId="0" fontId="6" fillId="3" borderId="2" xfId="0" applyFont="1" applyFill="1" applyBorder="1" applyAlignment="1">
      <alignment horizont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5" fillId="0" borderId="11" xfId="0" applyFont="1" applyBorder="1" applyAlignment="1">
      <alignment horizontal="center" vertical="center" readingOrder="1"/>
    </xf>
    <xf numFmtId="0" fontId="4" fillId="3" borderId="21" xfId="0" applyFont="1" applyFill="1" applyBorder="1" applyAlignment="1">
      <alignment horizontal="center" vertical="center" wrapText="1" readingOrder="1"/>
    </xf>
    <xf numFmtId="164" fontId="3" fillId="0" borderId="12" xfId="0" applyNumberFormat="1" applyFont="1" applyBorder="1" applyAlignment="1">
      <alignment horizontal="center" vertical="center" wrapText="1" readingOrder="1"/>
    </xf>
    <xf numFmtId="0" fontId="4" fillId="3" borderId="32" xfId="0" applyFont="1" applyFill="1" applyBorder="1" applyAlignment="1">
      <alignment horizontal="center" vertical="center" wrapText="1" readingOrder="1"/>
    </xf>
    <xf numFmtId="0" fontId="4" fillId="3" borderId="33" xfId="0" applyFont="1" applyFill="1" applyBorder="1" applyAlignment="1">
      <alignment horizontal="center" vertical="center" wrapText="1" readingOrder="1"/>
    </xf>
    <xf numFmtId="0" fontId="4" fillId="3" borderId="9" xfId="0" applyFont="1" applyFill="1" applyBorder="1" applyAlignment="1">
      <alignment horizontal="center" vertical="center" wrapText="1" readingOrder="1"/>
    </xf>
    <xf numFmtId="0" fontId="4" fillId="3" borderId="22" xfId="0" applyFont="1" applyFill="1" applyBorder="1" applyAlignment="1">
      <alignment horizontal="center" vertical="center" wrapText="1" readingOrder="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haciendagovco-my.sharepoint.com/personal/subfiscal_minhacienda_gov_co/Documents/Monitor%20Fiscal/GNC/2025/1.%20Escenarios%20fiscales/8.%20Escenario%20PGN2026/2025-07-15%20MBF%20PGN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macro"/>
      <sheetName val="Balance fiscal DGPPN"/>
      <sheetName val="Gráficos adicionales"/>
      <sheetName val="Graficas mediano plazo"/>
      <sheetName val="Total Ingresos Tributarios"/>
      <sheetName val="1. Tributarios DIAN"/>
      <sheetName val="Gestión y TIDIS"/>
      <sheetName val="1.2 Ingresos petroleros"/>
      <sheetName val="2. Ingresos LIS"/>
      <sheetName val="2.1 Ingresos IJS"/>
      <sheetName val="3. BanRep"/>
      <sheetName val="4. Escenario Gasto Primario"/>
      <sheetName val="5.1 G.P. Observado y Proyec"/>
      <sheetName val="5.2 GP DGPPN"/>
      <sheetName val="4. Gastos"/>
      <sheetName val="6. Intereses"/>
      <sheetName val="Graphs"/>
      <sheetName val="Gráficos y Tablas 2025"/>
      <sheetName val="Gráficos y Tablas 2026"/>
      <sheetName val="Hoja1"/>
      <sheetName val="Comparación recaudo"/>
      <sheetName val="Resumen recaudo meta"/>
      <sheetName val="Gráfico A.4.1"/>
      <sheetName val="Retrospectivo"/>
    </sheetNames>
    <sheetDataSet>
      <sheetData sheetId="0">
        <row r="9">
          <cell r="Y9">
            <v>3.8</v>
          </cell>
        </row>
      </sheetData>
      <sheetData sheetId="1">
        <row r="10">
          <cell r="L10">
            <v>26285.55578739864</v>
          </cell>
          <cell r="M10">
            <v>28320.199145731909</v>
          </cell>
          <cell r="N10">
            <v>32860.281391481054</v>
          </cell>
          <cell r="O10">
            <v>39193.07248167089</v>
          </cell>
          <cell r="P10">
            <v>43011.167569832542</v>
          </cell>
          <cell r="Q10">
            <v>46849.288599196385</v>
          </cell>
        </row>
      </sheetData>
      <sheetData sheetId="2"/>
      <sheetData sheetId="3"/>
      <sheetData sheetId="4"/>
      <sheetData sheetId="5"/>
      <sheetData sheetId="6"/>
      <sheetData sheetId="7"/>
      <sheetData sheetId="8"/>
      <sheetData sheetId="9"/>
      <sheetData sheetId="10"/>
      <sheetData sheetId="11"/>
      <sheetData sheetId="12"/>
      <sheetData sheetId="13"/>
      <sheetData sheetId="14">
        <row r="25">
          <cell r="X25">
            <v>21093.091549112447</v>
          </cell>
        </row>
      </sheetData>
      <sheetData sheetId="15"/>
      <sheetData sheetId="16"/>
      <sheetData sheetId="17"/>
      <sheetData sheetId="18">
        <row r="8">
          <cell r="E8">
            <v>358835.09229858103</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3704-3921-463C-96ED-7D87062B33EB}">
  <dimension ref="B1:H30"/>
  <sheetViews>
    <sheetView showGridLines="0" zoomScaleNormal="100" workbookViewId="0">
      <selection activeCell="C20" sqref="C20"/>
    </sheetView>
  </sheetViews>
  <sheetFormatPr baseColWidth="10" defaultColWidth="10.75" defaultRowHeight="13.5" x14ac:dyDescent="0.25"/>
  <cols>
    <col min="1" max="1" width="10.75" style="1"/>
    <col min="2" max="2" width="25.75" style="1" bestFit="1" customWidth="1"/>
    <col min="3" max="3" width="12.25" style="1" bestFit="1" customWidth="1"/>
    <col min="4" max="7" width="12.25" style="1" customWidth="1"/>
    <col min="8" max="8" width="12.25" style="1" hidden="1" customWidth="1"/>
    <col min="9" max="16384" width="10.75" style="1"/>
  </cols>
  <sheetData>
    <row r="1" spans="2:8" ht="14" thickBot="1" x14ac:dyDescent="0.3"/>
    <row r="2" spans="2:8" s="22" customFormat="1" ht="14" thickBot="1" x14ac:dyDescent="0.3">
      <c r="B2" s="44" t="s">
        <v>0</v>
      </c>
      <c r="C2" s="45">
        <v>2026</v>
      </c>
      <c r="D2" s="45">
        <v>2027</v>
      </c>
      <c r="E2" s="45">
        <v>2028</v>
      </c>
      <c r="F2" s="45">
        <v>2029</v>
      </c>
      <c r="G2" s="46">
        <v>2030</v>
      </c>
      <c r="H2" s="21">
        <v>2031</v>
      </c>
    </row>
    <row r="3" spans="2:8" x14ac:dyDescent="0.25">
      <c r="B3" s="47" t="s">
        <v>1</v>
      </c>
      <c r="C3" s="23">
        <f>'Titulo 1'!C25</f>
        <v>2974.7384684222443</v>
      </c>
      <c r="D3" s="23">
        <f>'Titulo 1'!D25</f>
        <v>5401.5250999411674</v>
      </c>
      <c r="E3" s="23">
        <f>'Titulo 1'!E25</f>
        <v>5745.4515521451622</v>
      </c>
      <c r="F3" s="23">
        <f>'Titulo 1'!F25</f>
        <v>6100.6435682655047</v>
      </c>
      <c r="G3" s="48">
        <f>'Titulo 1'!G25</f>
        <v>6470.5587940767973</v>
      </c>
      <c r="H3" s="24" t="e">
        <f>'Titulo 1'!#REF!</f>
        <v>#REF!</v>
      </c>
    </row>
    <row r="4" spans="2:8" x14ac:dyDescent="0.25">
      <c r="B4" s="49" t="s">
        <v>2</v>
      </c>
      <c r="C4" s="25" t="e">
        <f>SUM(C5:C8)</f>
        <v>#REF!</v>
      </c>
      <c r="D4" s="25" t="e">
        <f t="shared" ref="D4:H4" si="0">SUM(D5:D8)</f>
        <v>#REF!</v>
      </c>
      <c r="E4" s="25" t="e">
        <f t="shared" si="0"/>
        <v>#REF!</v>
      </c>
      <c r="F4" s="25" t="e">
        <f t="shared" si="0"/>
        <v>#REF!</v>
      </c>
      <c r="G4" s="50" t="e">
        <f t="shared" si="0"/>
        <v>#REF!</v>
      </c>
      <c r="H4" s="26" t="e">
        <f t="shared" si="0"/>
        <v>#REF!</v>
      </c>
    </row>
    <row r="5" spans="2:8" ht="14.65" customHeight="1" x14ac:dyDescent="0.25">
      <c r="B5" s="51" t="s">
        <v>3</v>
      </c>
      <c r="C5" s="27" t="e">
        <f>SUMIF('Titulo 2'!#REF!,Resumen!$B5,'Titulo 2'!C:C)</f>
        <v>#REF!</v>
      </c>
      <c r="D5" s="27" t="e">
        <f>SUMIF('Titulo 2'!#REF!,Resumen!$B5,'Titulo 2'!D:D)</f>
        <v>#REF!</v>
      </c>
      <c r="E5" s="27" t="e">
        <f>SUMIF('Titulo 2'!#REF!,Resumen!$B5,'Titulo 2'!E:E)</f>
        <v>#REF!</v>
      </c>
      <c r="F5" s="27" t="e">
        <f>SUMIF('Titulo 2'!#REF!,Resumen!$B5,'Titulo 2'!F:F)</f>
        <v>#REF!</v>
      </c>
      <c r="G5" s="52" t="e">
        <f>SUMIF('Titulo 2'!#REF!,Resumen!$B5,'Titulo 2'!G:G)</f>
        <v>#REF!</v>
      </c>
      <c r="H5" s="28" t="e">
        <f>SUMIF('Titulo 2'!#REF!,Resumen!$B5,'Titulo 2'!#REF!)</f>
        <v>#REF!</v>
      </c>
    </row>
    <row r="6" spans="2:8" ht="14.65" customHeight="1" x14ac:dyDescent="0.25">
      <c r="B6" s="53" t="s">
        <v>4</v>
      </c>
      <c r="C6" s="27" t="e">
        <f>SUMIF('Titulo 2'!#REF!,Resumen!$B6,'Titulo 2'!C:C)</f>
        <v>#REF!</v>
      </c>
      <c r="D6" s="27" t="e">
        <f>SUMIF('Titulo 2'!#REF!,Resumen!$B6,'Titulo 2'!D:D)</f>
        <v>#REF!</v>
      </c>
      <c r="E6" s="27" t="e">
        <f>SUMIF('Titulo 2'!#REF!,Resumen!$B6,'Titulo 2'!E:E)</f>
        <v>#REF!</v>
      </c>
      <c r="F6" s="27" t="e">
        <f>SUMIF('Titulo 2'!#REF!,Resumen!$B6,'Titulo 2'!F:F)</f>
        <v>#REF!</v>
      </c>
      <c r="G6" s="52" t="e">
        <f>SUMIF('Titulo 2'!#REF!,Resumen!$B6,'Titulo 2'!G:G)</f>
        <v>#REF!</v>
      </c>
      <c r="H6" s="28" t="e">
        <f>SUMIF('Titulo 2'!#REF!,Resumen!$B6,'Titulo 2'!#REF!)</f>
        <v>#REF!</v>
      </c>
    </row>
    <row r="7" spans="2:8" ht="14.65" customHeight="1" x14ac:dyDescent="0.25">
      <c r="B7" s="53" t="s">
        <v>5</v>
      </c>
      <c r="C7" s="27" t="e">
        <f>'Titulo 2'!#REF!</f>
        <v>#REF!</v>
      </c>
      <c r="D7" s="27" t="e">
        <f>'Titulo 2'!#REF!</f>
        <v>#REF!</v>
      </c>
      <c r="E7" s="27" t="e">
        <f>'Titulo 2'!#REF!</f>
        <v>#REF!</v>
      </c>
      <c r="F7" s="27" t="e">
        <f>'Titulo 2'!#REF!</f>
        <v>#REF!</v>
      </c>
      <c r="G7" s="52" t="e">
        <f>'Titulo 2'!#REF!</f>
        <v>#REF!</v>
      </c>
      <c r="H7" s="28" t="e">
        <f>'Titulo 2'!#REF!</f>
        <v>#REF!</v>
      </c>
    </row>
    <row r="8" spans="2:8" ht="14.65" customHeight="1" x14ac:dyDescent="0.25">
      <c r="B8" s="53" t="s">
        <v>6</v>
      </c>
      <c r="C8" s="27" t="e">
        <f>SUMIF('Titulo 2'!#REF!,Resumen!$B8,'Titulo 2'!C:C)</f>
        <v>#REF!</v>
      </c>
      <c r="D8" s="27" t="e">
        <f>SUMIF('Titulo 2'!#REF!,Resumen!$B8,'Titulo 2'!D:D)</f>
        <v>#REF!</v>
      </c>
      <c r="E8" s="27" t="e">
        <f>SUMIF('Titulo 2'!#REF!,Resumen!$B8,'Titulo 2'!E:E)</f>
        <v>#REF!</v>
      </c>
      <c r="F8" s="27" t="e">
        <f>SUMIF('Titulo 2'!#REF!,Resumen!$B8,'Titulo 2'!F:F)</f>
        <v>#REF!</v>
      </c>
      <c r="G8" s="52" t="e">
        <f>SUMIF('Titulo 2'!#REF!,Resumen!$B8,'Titulo 2'!G:G)</f>
        <v>#REF!</v>
      </c>
      <c r="H8" s="28" t="e">
        <f>SUMIF('Titulo 2'!#REF!,Resumen!$B8,'Titulo 2'!#REF!)</f>
        <v>#REF!</v>
      </c>
    </row>
    <row r="9" spans="2:8" x14ac:dyDescent="0.25">
      <c r="B9" s="49" t="s">
        <v>7</v>
      </c>
      <c r="C9" s="25" t="e">
        <f>SUM(C10:C15)</f>
        <v>#REF!</v>
      </c>
      <c r="D9" s="25" t="e">
        <f>SUM(D10:D15)</f>
        <v>#REF!</v>
      </c>
      <c r="E9" s="25" t="e">
        <f>SUM(E10:E15)</f>
        <v>#REF!</v>
      </c>
      <c r="F9" s="25" t="e">
        <f>SUM(F10:F15)</f>
        <v>#REF!</v>
      </c>
      <c r="G9" s="50" t="e">
        <f>SUM(G10:G15)</f>
        <v>#REF!</v>
      </c>
      <c r="H9" s="26" t="e">
        <f t="shared" ref="H9" si="1">SUM(H10:H14)</f>
        <v>#REF!</v>
      </c>
    </row>
    <row r="10" spans="2:8" ht="14.65" customHeight="1" x14ac:dyDescent="0.25">
      <c r="B10" s="51" t="s">
        <v>31</v>
      </c>
      <c r="C10" s="27" t="e">
        <f>SUMIF('Titulo 3'!#REF!,Resumen!$B10,'Titulo 3'!C:C)</f>
        <v>#REF!</v>
      </c>
      <c r="D10" s="27" t="e">
        <f>SUMIF('Titulo 3'!#REF!,Resumen!$B10,'Titulo 3'!D:D)</f>
        <v>#REF!</v>
      </c>
      <c r="E10" s="27" t="e">
        <f>SUMIF('Titulo 3'!#REF!,Resumen!$B10,'Titulo 3'!E:E)</f>
        <v>#REF!</v>
      </c>
      <c r="F10" s="27" t="e">
        <f>SUMIF('Titulo 3'!#REF!,Resumen!$B10,'Titulo 3'!F:F)</f>
        <v>#REF!</v>
      </c>
      <c r="G10" s="52" t="e">
        <f>SUMIF('Titulo 3'!#REF!,Resumen!$B10,'Titulo 3'!G:G)</f>
        <v>#REF!</v>
      </c>
      <c r="H10" s="28" t="e">
        <f>SUMIF('Titulo 3'!#REF!,Resumen!$B10,'Titulo 3'!#REF!)</f>
        <v>#REF!</v>
      </c>
    </row>
    <row r="11" spans="2:8" ht="14.65" customHeight="1" x14ac:dyDescent="0.25">
      <c r="B11" s="53" t="s">
        <v>9</v>
      </c>
      <c r="C11" s="27" t="e">
        <f>SUMIF('Titulo 3'!#REF!,Resumen!$B11,'Titulo 3'!C:C)</f>
        <v>#REF!</v>
      </c>
      <c r="D11" s="27" t="e">
        <f>SUMIF('Titulo 3'!#REF!,Resumen!$B11,'Titulo 3'!D:D)</f>
        <v>#REF!</v>
      </c>
      <c r="E11" s="27" t="e">
        <f>SUMIF('Titulo 3'!#REF!,Resumen!$B11,'Titulo 3'!E:E)</f>
        <v>#REF!</v>
      </c>
      <c r="F11" s="27" t="e">
        <f>SUMIF('Titulo 3'!#REF!,Resumen!$B11,'Titulo 3'!F:F)</f>
        <v>#REF!</v>
      </c>
      <c r="G11" s="52" t="e">
        <f>SUMIF('Titulo 3'!#REF!,Resumen!$B11,'Titulo 3'!G:G)</f>
        <v>#REF!</v>
      </c>
      <c r="H11" s="28" t="e">
        <f>SUMIF('Titulo 3'!#REF!,Resumen!$B11,'Titulo 3'!#REF!)</f>
        <v>#REF!</v>
      </c>
    </row>
    <row r="12" spans="2:8" ht="14.65" customHeight="1" x14ac:dyDescent="0.25">
      <c r="B12" s="53" t="s">
        <v>10</v>
      </c>
      <c r="C12" s="27" t="e">
        <f>SUMIF('Titulo 3'!#REF!,Resumen!$B12,'Titulo 3'!C:C)</f>
        <v>#REF!</v>
      </c>
      <c r="D12" s="27" t="e">
        <f>SUMIF('Titulo 3'!#REF!,Resumen!$B12,'Titulo 3'!D:D)</f>
        <v>#REF!</v>
      </c>
      <c r="E12" s="27" t="e">
        <f>SUMIF('Titulo 3'!#REF!,Resumen!$B12,'Titulo 3'!E:E)</f>
        <v>#REF!</v>
      </c>
      <c r="F12" s="27" t="e">
        <f>SUMIF('Titulo 3'!#REF!,Resumen!$B12,'Titulo 3'!F:F)</f>
        <v>#REF!</v>
      </c>
      <c r="G12" s="52" t="e">
        <f>SUMIF('Titulo 3'!#REF!,Resumen!$B12,'Titulo 3'!G:G)</f>
        <v>#REF!</v>
      </c>
      <c r="H12" s="28" t="e">
        <f>SUMIF('Titulo 3'!#REF!,Resumen!$B12,'Titulo 3'!#REF!)</f>
        <v>#REF!</v>
      </c>
    </row>
    <row r="13" spans="2:8" ht="14.65" customHeight="1" x14ac:dyDescent="0.25">
      <c r="B13" s="53" t="s">
        <v>22</v>
      </c>
      <c r="C13" s="27" t="e">
        <f>SUMIF('Titulo 3'!#REF!,Resumen!$B13,'Titulo 3'!C:C)</f>
        <v>#REF!</v>
      </c>
      <c r="D13" s="27" t="e">
        <f>SUMIF('Titulo 3'!#REF!,Resumen!$B13,'Titulo 3'!D:D)</f>
        <v>#REF!</v>
      </c>
      <c r="E13" s="27" t="e">
        <f>SUMIF('Titulo 3'!#REF!,Resumen!$B13,'Titulo 3'!E:E)</f>
        <v>#REF!</v>
      </c>
      <c r="F13" s="27" t="e">
        <f>SUMIF('Titulo 3'!#REF!,Resumen!$B13,'Titulo 3'!F:F)</f>
        <v>#REF!</v>
      </c>
      <c r="G13" s="52" t="e">
        <f>SUMIF('Titulo 3'!#REF!,Resumen!$B13,'Titulo 3'!G:G)</f>
        <v>#REF!</v>
      </c>
      <c r="H13" s="28" t="e">
        <f>SUMIF('Titulo 3'!#REF!,Resumen!$B13,'Titulo 3'!#REF!)</f>
        <v>#REF!</v>
      </c>
    </row>
    <row r="14" spans="2:8" ht="14.65" customHeight="1" thickBot="1" x14ac:dyDescent="0.3">
      <c r="B14" s="53" t="s">
        <v>29</v>
      </c>
      <c r="C14" s="27" t="e">
        <f>SUMIF('Titulo 3'!#REF!,Resumen!$B14,'Titulo 3'!C:C)</f>
        <v>#REF!</v>
      </c>
      <c r="D14" s="27" t="e">
        <f>SUMIF('Titulo 3'!#REF!,Resumen!$B14,'Titulo 3'!D:D)</f>
        <v>#REF!</v>
      </c>
      <c r="E14" s="27" t="e">
        <f>SUMIF('Titulo 3'!#REF!,Resumen!$B14,'Titulo 3'!E:E)</f>
        <v>#REF!</v>
      </c>
      <c r="F14" s="27" t="e">
        <f>SUMIF('Titulo 3'!#REF!,Resumen!$B14,'Titulo 3'!F:F)</f>
        <v>#REF!</v>
      </c>
      <c r="G14" s="54" t="e">
        <f>SUMIF('Titulo 3'!#REF!,Resumen!$B14,'Titulo 3'!G:G)</f>
        <v>#REF!</v>
      </c>
      <c r="H14" s="29" t="e">
        <f>SUMIF('Titulo 3'!#REF!,Resumen!$B15,'Titulo 3'!#REF!)</f>
        <v>#REF!</v>
      </c>
    </row>
    <row r="15" spans="2:8" x14ac:dyDescent="0.25">
      <c r="B15" s="53" t="s">
        <v>30</v>
      </c>
      <c r="C15" s="27" t="e">
        <f>SUMIF('Titulo 3'!#REF!,Resumen!$B15,'Titulo 3'!C:C)</f>
        <v>#REF!</v>
      </c>
      <c r="D15" s="27" t="e">
        <f>SUMIF('Titulo 3'!#REF!,Resumen!$B15,'Titulo 3'!D:D)</f>
        <v>#REF!</v>
      </c>
      <c r="E15" s="27" t="e">
        <f>SUMIF('Titulo 3'!#REF!,Resumen!$B15,'Titulo 3'!E:E)</f>
        <v>#REF!</v>
      </c>
      <c r="F15" s="27" t="e">
        <f>SUMIF('Titulo 3'!#REF!,Resumen!$B15,'Titulo 3'!F:F)</f>
        <v>#REF!</v>
      </c>
      <c r="G15" s="52" t="e">
        <f>SUMIF('Titulo 3'!#REF!,Resumen!$B15,'Titulo 3'!G:G)</f>
        <v>#REF!</v>
      </c>
      <c r="H15" s="30" t="e">
        <f t="shared" ref="H15" si="2">H3+H4+H9</f>
        <v>#REF!</v>
      </c>
    </row>
    <row r="16" spans="2:8" ht="14" thickBot="1" x14ac:dyDescent="0.3">
      <c r="B16" s="55" t="s">
        <v>11</v>
      </c>
      <c r="C16" s="38" t="e">
        <f>C3+C4+C9</f>
        <v>#REF!</v>
      </c>
      <c r="D16" s="38" t="e">
        <f>D3+D4+D9</f>
        <v>#REF!</v>
      </c>
      <c r="E16" s="38" t="e">
        <f>E3+E4+E9</f>
        <v>#REF!</v>
      </c>
      <c r="F16" s="38" t="e">
        <f>F3+F4+F9</f>
        <v>#REF!</v>
      </c>
      <c r="G16" s="56" t="e">
        <f>G3+G4+G9</f>
        <v>#REF!</v>
      </c>
      <c r="H16" s="30"/>
    </row>
    <row r="17" spans="2:8" x14ac:dyDescent="0.25">
      <c r="B17" s="57" t="s">
        <v>32</v>
      </c>
      <c r="C17" s="58" t="e">
        <f>C16-C15</f>
        <v>#REF!</v>
      </c>
      <c r="D17" s="58" t="e">
        <f>D16-D15</f>
        <v>#REF!</v>
      </c>
      <c r="E17" s="58" t="e">
        <f>E16-E15</f>
        <v>#REF!</v>
      </c>
      <c r="F17" s="58" t="e">
        <f>F16-F15</f>
        <v>#REF!</v>
      </c>
      <c r="G17" s="59" t="e">
        <f>G16-G15</f>
        <v>#REF!</v>
      </c>
    </row>
    <row r="18" spans="2:8" x14ac:dyDescent="0.25">
      <c r="H18" s="36">
        <f>'[1]Balance fiscal DGPPN'!Q10</f>
        <v>46849.288599196385</v>
      </c>
    </row>
    <row r="19" spans="2:8" x14ac:dyDescent="0.25">
      <c r="B19" s="43" t="s">
        <v>33</v>
      </c>
      <c r="C19" s="30">
        <f>'Titulo 3'!C12</f>
        <v>168.83783730790975</v>
      </c>
      <c r="D19" s="30">
        <f>'Titulo 3'!D12</f>
        <v>179.724808881672</v>
      </c>
      <c r="E19" s="30">
        <f>'Titulo 3'!E12</f>
        <v>191.12667089076555</v>
      </c>
      <c r="F19" s="30">
        <f>'Titulo 3'!F12</f>
        <v>202.78332363031305</v>
      </c>
      <c r="G19" s="30">
        <f>'Titulo 3'!G12</f>
        <v>215.02687654277571</v>
      </c>
      <c r="H19" s="30" t="e">
        <f>'Titulo 3'!#REF!</f>
        <v>#REF!</v>
      </c>
    </row>
    <row r="20" spans="2:8" x14ac:dyDescent="0.25">
      <c r="C20" s="65" t="e">
        <f>+C17-C21</f>
        <v>#REF!</v>
      </c>
      <c r="D20" s="65" t="e">
        <f t="shared" ref="D20:G20" si="3">+D17-D21</f>
        <v>#REF!</v>
      </c>
      <c r="E20" s="65" t="e">
        <f t="shared" si="3"/>
        <v>#REF!</v>
      </c>
      <c r="F20" s="65" t="e">
        <f t="shared" si="3"/>
        <v>#REF!</v>
      </c>
      <c r="G20" s="65" t="e">
        <f t="shared" si="3"/>
        <v>#REF!</v>
      </c>
      <c r="H20" s="36"/>
    </row>
    <row r="21" spans="2:8" x14ac:dyDescent="0.25">
      <c r="B21" s="35" t="s">
        <v>27</v>
      </c>
      <c r="C21" s="36">
        <f>'[1]Balance fiscal DGPPN'!L10</f>
        <v>26285.55578739864</v>
      </c>
      <c r="D21" s="36">
        <f>'[1]Balance fiscal DGPPN'!M10</f>
        <v>28320.199145731909</v>
      </c>
      <c r="E21" s="36">
        <f>'[1]Balance fiscal DGPPN'!N10</f>
        <v>32860.281391481054</v>
      </c>
      <c r="F21" s="36">
        <f>'[1]Balance fiscal DGPPN'!O10</f>
        <v>39193.07248167089</v>
      </c>
      <c r="G21" s="36">
        <f>'[1]Balance fiscal DGPPN'!P10</f>
        <v>43011.167569832542</v>
      </c>
      <c r="H21" s="36"/>
    </row>
    <row r="22" spans="2:8" x14ac:dyDescent="0.25">
      <c r="B22" s="35"/>
      <c r="C22" s="36"/>
      <c r="D22" s="36"/>
      <c r="E22" s="36"/>
      <c r="F22" s="36"/>
      <c r="G22" s="36"/>
      <c r="H22" s="36" t="e">
        <f>H18-H15</f>
        <v>#REF!</v>
      </c>
    </row>
    <row r="23" spans="2:8" x14ac:dyDescent="0.25">
      <c r="B23" s="35" t="s">
        <v>28</v>
      </c>
      <c r="C23" s="36" t="e">
        <f>C21-C16</f>
        <v>#REF!</v>
      </c>
      <c r="D23" s="36" t="e">
        <f t="shared" ref="D23:G23" si="4">D21-D16</f>
        <v>#REF!</v>
      </c>
      <c r="E23" s="36" t="e">
        <f t="shared" si="4"/>
        <v>#REF!</v>
      </c>
      <c r="F23" s="36" t="e">
        <f t="shared" si="4"/>
        <v>#REF!</v>
      </c>
      <c r="G23" s="36" t="e">
        <f t="shared" si="4"/>
        <v>#REF!</v>
      </c>
      <c r="H23" s="36"/>
    </row>
    <row r="24" spans="2:8" x14ac:dyDescent="0.25">
      <c r="B24" s="35"/>
      <c r="C24" s="36"/>
      <c r="D24" s="36"/>
      <c r="E24" s="36"/>
      <c r="F24" s="36"/>
      <c r="G24" s="36"/>
      <c r="H24" s="36"/>
    </row>
    <row r="25" spans="2:8" x14ac:dyDescent="0.25">
      <c r="B25" s="35"/>
      <c r="C25" s="36"/>
      <c r="D25" s="36"/>
      <c r="E25" s="36"/>
      <c r="F25" s="36"/>
      <c r="G25" s="36"/>
    </row>
    <row r="26" spans="2:8" x14ac:dyDescent="0.25">
      <c r="H26" s="20" t="e">
        <f>'Titulo 1'!#REF!</f>
        <v>#REF!</v>
      </c>
    </row>
    <row r="27" spans="2:8" x14ac:dyDescent="0.25">
      <c r="B27" s="1" t="s">
        <v>1</v>
      </c>
      <c r="C27" s="20">
        <f>'Titulo 1'!C25</f>
        <v>2974.7384684222443</v>
      </c>
      <c r="D27" s="20">
        <f>'Titulo 1'!D25</f>
        <v>5401.5250999411674</v>
      </c>
      <c r="E27" s="20">
        <f>'Titulo 1'!E25</f>
        <v>5745.4515521451622</v>
      </c>
      <c r="F27" s="20">
        <f>'Titulo 1'!F25</f>
        <v>6100.6435682655047</v>
      </c>
      <c r="G27" s="20">
        <f>'Titulo 1'!G25</f>
        <v>6470.5587940767973</v>
      </c>
      <c r="H27" s="20" t="e">
        <f>'Titulo 2'!#REF!</f>
        <v>#REF!</v>
      </c>
    </row>
    <row r="28" spans="2:8" x14ac:dyDescent="0.25">
      <c r="B28" s="1" t="s">
        <v>2</v>
      </c>
      <c r="C28" s="20">
        <f>'Titulo 2'!C15</f>
        <v>3792.1452504313243</v>
      </c>
      <c r="D28" s="20">
        <f>'Titulo 2'!D15</f>
        <v>4729.8376038094893</v>
      </c>
      <c r="E28" s="20">
        <f>'Titulo 2'!E15</f>
        <v>6148.6770405839998</v>
      </c>
      <c r="F28" s="20">
        <f>'Titulo 2'!F15</f>
        <v>6512.0705543885524</v>
      </c>
      <c r="G28" s="20">
        <f>'Titulo 2'!G15</f>
        <v>6907.5629472446253</v>
      </c>
      <c r="H28" s="20" t="e">
        <f>'Titulo 3'!#REF!</f>
        <v>#REF!</v>
      </c>
    </row>
    <row r="29" spans="2:8" x14ac:dyDescent="0.25">
      <c r="B29" s="1" t="s">
        <v>12</v>
      </c>
      <c r="C29" s="20">
        <f>'Titulo 3'!C16</f>
        <v>5781.8128146439913</v>
      </c>
      <c r="D29" s="20">
        <f>'Titulo 3'!D16</f>
        <v>5885.2763307211117</v>
      </c>
      <c r="E29" s="20">
        <f>'Titulo 3'!E16</f>
        <v>6660.5032891338005</v>
      </c>
      <c r="F29" s="20">
        <f>'Titulo 3'!F16</f>
        <v>7313.1245242636132</v>
      </c>
      <c r="G29" s="20">
        <f>'Titulo 3'!G16</f>
        <v>7694.0584975429256</v>
      </c>
      <c r="H29" s="32" t="e">
        <f t="shared" ref="D29:H30" si="5">SUM(H26:H28)</f>
        <v>#REF!</v>
      </c>
    </row>
    <row r="30" spans="2:8" x14ac:dyDescent="0.25">
      <c r="B30" s="31" t="s">
        <v>11</v>
      </c>
      <c r="C30" s="32">
        <f>SUM(C27:C29)</f>
        <v>12548.696533497561</v>
      </c>
      <c r="D30" s="32">
        <f t="shared" si="5"/>
        <v>16016.639034471767</v>
      </c>
      <c r="E30" s="32">
        <f t="shared" si="5"/>
        <v>18554.631881862962</v>
      </c>
      <c r="F30" s="32">
        <f t="shared" si="5"/>
        <v>19925.838646917669</v>
      </c>
      <c r="G30" s="32">
        <f t="shared" si="5"/>
        <v>21072.180238864348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73F4F-9EA3-4236-9417-5A2EB44A9B0A}">
  <dimension ref="A1:G38"/>
  <sheetViews>
    <sheetView showGridLines="0" tabSelected="1" zoomScale="55" zoomScaleNormal="55" workbookViewId="0">
      <pane ySplit="2" topLeftCell="A3" activePane="bottomLeft" state="frozen"/>
      <selection activeCell="C1" sqref="C1"/>
      <selection pane="bottomLeft" activeCell="K10" sqref="K10"/>
    </sheetView>
  </sheetViews>
  <sheetFormatPr baseColWidth="10" defaultColWidth="10.75" defaultRowHeight="13.5" x14ac:dyDescent="0.3"/>
  <cols>
    <col min="1" max="1" width="10.83203125" style="2" customWidth="1"/>
    <col min="2" max="2" width="48.4140625" style="2" customWidth="1"/>
    <col min="3" max="4" width="10.75" style="2" bestFit="1" customWidth="1"/>
    <col min="5" max="7" width="10.75" style="2"/>
    <col min="8" max="8" width="10.75" style="2" customWidth="1"/>
    <col min="9" max="16384" width="10.75" style="2"/>
  </cols>
  <sheetData>
    <row r="1" spans="1:7" x14ac:dyDescent="0.3">
      <c r="C1" s="94"/>
      <c r="D1" s="94"/>
      <c r="E1" s="94"/>
      <c r="F1" s="94"/>
      <c r="G1" s="94"/>
    </row>
    <row r="2" spans="1:7" ht="27" x14ac:dyDescent="0.3">
      <c r="A2" s="73" t="s">
        <v>13</v>
      </c>
      <c r="B2" s="73" t="s">
        <v>14</v>
      </c>
      <c r="C2" s="73">
        <v>2026</v>
      </c>
      <c r="D2" s="73">
        <v>2027</v>
      </c>
      <c r="E2" s="73">
        <v>2028</v>
      </c>
      <c r="F2" s="73">
        <v>2029</v>
      </c>
      <c r="G2" s="73">
        <v>2030</v>
      </c>
    </row>
    <row r="3" spans="1:7" x14ac:dyDescent="0.3">
      <c r="A3" s="107" t="s">
        <v>46</v>
      </c>
      <c r="B3" s="100"/>
      <c r="C3" s="100"/>
      <c r="D3" s="100"/>
      <c r="E3" s="111"/>
      <c r="F3" s="111"/>
      <c r="G3" s="112"/>
    </row>
    <row r="4" spans="1:7" ht="27" x14ac:dyDescent="0.3">
      <c r="A4" s="5">
        <v>9</v>
      </c>
      <c r="B4" s="11" t="s">
        <v>58</v>
      </c>
      <c r="C4" s="12">
        <v>145.68739977281484</v>
      </c>
      <c r="D4" s="12">
        <v>155.08158892657315</v>
      </c>
      <c r="E4" s="12">
        <v>164.92006858942216</v>
      </c>
      <c r="F4" s="12">
        <v>174.97840299335243</v>
      </c>
      <c r="G4" s="12">
        <v>185.54316392750587</v>
      </c>
    </row>
    <row r="5" spans="1:7" ht="27" x14ac:dyDescent="0.3">
      <c r="A5" s="106" t="s">
        <v>80</v>
      </c>
      <c r="B5" s="7" t="s">
        <v>59</v>
      </c>
      <c r="C5" s="12">
        <v>435.8471940630709</v>
      </c>
      <c r="D5" s="12">
        <v>463.95141577028886</v>
      </c>
      <c r="E5" s="12">
        <v>493.38480370628167</v>
      </c>
      <c r="F5" s="12">
        <v>523.47592231871704</v>
      </c>
      <c r="G5" s="12">
        <v>555.08209702070485</v>
      </c>
    </row>
    <row r="6" spans="1:7" ht="40.5" x14ac:dyDescent="0.3">
      <c r="A6" s="106"/>
      <c r="B6" s="6" t="s">
        <v>60</v>
      </c>
      <c r="C6" s="12">
        <v>245.8459441557132</v>
      </c>
      <c r="D6" s="12">
        <v>261.6985388597476</v>
      </c>
      <c r="E6" s="12">
        <v>278.30086909243556</v>
      </c>
      <c r="F6" s="12">
        <v>295.27420187223822</v>
      </c>
      <c r="G6" s="12">
        <v>313.10212405827895</v>
      </c>
    </row>
    <row r="7" spans="1:7" ht="27" x14ac:dyDescent="0.3">
      <c r="A7" s="106"/>
      <c r="B7" s="11" t="s">
        <v>61</v>
      </c>
      <c r="C7" s="12">
        <v>101.87428534226159</v>
      </c>
      <c r="D7" s="12">
        <v>108.44332499772624</v>
      </c>
      <c r="E7" s="12">
        <v>115.32304202246611</v>
      </c>
      <c r="F7" s="12">
        <v>122.35649605302589</v>
      </c>
      <c r="G7" s="12">
        <v>129.7440770768967</v>
      </c>
    </row>
    <row r="8" spans="1:7" ht="54" x14ac:dyDescent="0.3">
      <c r="A8" s="5">
        <v>2</v>
      </c>
      <c r="B8" s="11" t="s">
        <v>53</v>
      </c>
      <c r="C8" s="12">
        <v>1631.040928622479</v>
      </c>
      <c r="D8" s="12">
        <v>1736.2134214042485</v>
      </c>
      <c r="E8" s="12">
        <v>1846.3599613970707</v>
      </c>
      <c r="F8" s="12">
        <v>1958.9678815889658</v>
      </c>
      <c r="G8" s="12">
        <v>2077.245491811861</v>
      </c>
    </row>
    <row r="9" spans="1:7" ht="40.5" x14ac:dyDescent="0.3">
      <c r="A9" s="8">
        <v>30</v>
      </c>
      <c r="B9" s="70" t="s">
        <v>44</v>
      </c>
      <c r="C9" s="12">
        <v>-109.71016095526352</v>
      </c>
      <c r="D9" s="12">
        <v>-116.78447215657668</v>
      </c>
      <c r="E9" s="12">
        <v>-124.19335713255568</v>
      </c>
      <c r="F9" s="12">
        <v>-131.76780412054404</v>
      </c>
      <c r="G9" s="12">
        <v>-139.72361652674593</v>
      </c>
    </row>
    <row r="10" spans="1:7" ht="40.5" x14ac:dyDescent="0.3">
      <c r="A10" s="103">
        <v>6</v>
      </c>
      <c r="B10" s="11" t="s">
        <v>74</v>
      </c>
      <c r="C10" s="12"/>
      <c r="D10" s="12"/>
      <c r="E10" s="12"/>
      <c r="F10" s="12"/>
      <c r="G10" s="12"/>
    </row>
    <row r="11" spans="1:7" ht="54" x14ac:dyDescent="0.3">
      <c r="A11" s="104"/>
      <c r="B11" s="11" t="s">
        <v>72</v>
      </c>
      <c r="C11" s="12"/>
      <c r="D11" s="12"/>
      <c r="E11" s="12"/>
      <c r="F11" s="12"/>
      <c r="G11" s="12"/>
    </row>
    <row r="12" spans="1:7" ht="27" x14ac:dyDescent="0.3">
      <c r="A12" s="104"/>
      <c r="B12" s="11" t="s">
        <v>75</v>
      </c>
      <c r="C12" s="12"/>
      <c r="D12" s="12"/>
      <c r="E12" s="12"/>
      <c r="F12" s="12"/>
      <c r="G12" s="12"/>
    </row>
    <row r="13" spans="1:7" ht="27" x14ac:dyDescent="0.3">
      <c r="A13" s="105"/>
      <c r="B13" s="11" t="s">
        <v>62</v>
      </c>
      <c r="C13" s="12">
        <v>0</v>
      </c>
      <c r="D13" s="12"/>
      <c r="E13" s="12"/>
      <c r="F13" s="12"/>
      <c r="G13" s="12"/>
    </row>
    <row r="14" spans="1:7" ht="27" x14ac:dyDescent="0.3">
      <c r="A14" s="8">
        <v>5</v>
      </c>
      <c r="B14" s="11" t="s">
        <v>73</v>
      </c>
      <c r="C14" s="12"/>
      <c r="D14" s="12"/>
      <c r="E14" s="12"/>
      <c r="F14" s="12"/>
      <c r="G14" s="12"/>
    </row>
    <row r="15" spans="1:7" ht="27" x14ac:dyDescent="0.3">
      <c r="A15" s="8">
        <v>95</v>
      </c>
      <c r="B15" s="11" t="s">
        <v>63</v>
      </c>
      <c r="C15" s="82">
        <v>70.695622642200888</v>
      </c>
      <c r="D15" s="82">
        <v>75.254205282011853</v>
      </c>
      <c r="E15" s="82">
        <v>80.028382367349124</v>
      </c>
      <c r="F15" s="82">
        <v>84.909245191026258</v>
      </c>
      <c r="G15" s="82">
        <v>90.035854310762531</v>
      </c>
    </row>
    <row r="16" spans="1:7" ht="40.5" x14ac:dyDescent="0.3">
      <c r="A16" s="8">
        <v>95</v>
      </c>
      <c r="B16" s="11" t="s">
        <v>54</v>
      </c>
      <c r="C16" s="82">
        <v>0</v>
      </c>
      <c r="D16" s="82">
        <v>1084.6059322928697</v>
      </c>
      <c r="E16" s="82">
        <v>1154.0207119596134</v>
      </c>
      <c r="F16" s="82">
        <v>1226.7240168130691</v>
      </c>
      <c r="G16" s="82">
        <v>1301.5541818386664</v>
      </c>
    </row>
    <row r="17" spans="1:7" ht="27" x14ac:dyDescent="0.3">
      <c r="A17" s="9">
        <v>95</v>
      </c>
      <c r="B17" s="61" t="s">
        <v>55</v>
      </c>
      <c r="C17" s="87">
        <v>0</v>
      </c>
      <c r="D17" s="88">
        <v>729.25494050262341</v>
      </c>
      <c r="E17" s="88">
        <v>775.92725669479137</v>
      </c>
      <c r="F17" s="88">
        <v>824.81067386656321</v>
      </c>
      <c r="G17" s="88">
        <v>875.12412497242349</v>
      </c>
    </row>
    <row r="18" spans="1:7" ht="40.5" x14ac:dyDescent="0.3">
      <c r="A18" s="8">
        <v>95</v>
      </c>
      <c r="B18" s="61" t="s">
        <v>56</v>
      </c>
      <c r="C18" s="87">
        <v>0</v>
      </c>
      <c r="D18" s="88">
        <v>421.10919875395001</v>
      </c>
      <c r="E18" s="88">
        <v>448.06018747420273</v>
      </c>
      <c r="F18" s="88">
        <v>476.28797928507748</v>
      </c>
      <c r="G18" s="88">
        <v>505.3415460214672</v>
      </c>
    </row>
    <row r="19" spans="1:7" ht="27" x14ac:dyDescent="0.3">
      <c r="A19" s="8">
        <v>95</v>
      </c>
      <c r="B19" s="85" t="s">
        <v>57</v>
      </c>
      <c r="C19" s="86">
        <v>453.45725477896741</v>
      </c>
      <c r="D19" s="82">
        <v>482.69700530770513</v>
      </c>
      <c r="E19" s="82">
        <v>513.31962597408551</v>
      </c>
      <c r="F19" s="82">
        <v>544.62655240401375</v>
      </c>
      <c r="G19" s="82">
        <v>577.50974956497532</v>
      </c>
    </row>
    <row r="20" spans="1:7" hidden="1" x14ac:dyDescent="0.3">
      <c r="A20" s="76">
        <v>31</v>
      </c>
      <c r="B20" s="11" t="s">
        <v>45</v>
      </c>
      <c r="C20" s="82">
        <v>0</v>
      </c>
      <c r="D20" s="82"/>
      <c r="E20" s="82"/>
      <c r="F20" s="82"/>
      <c r="G20" s="82"/>
    </row>
    <row r="21" spans="1:7" hidden="1" x14ac:dyDescent="0.3">
      <c r="A21" s="76">
        <v>32</v>
      </c>
      <c r="B21" s="11" t="s">
        <v>41</v>
      </c>
      <c r="C21" s="82">
        <v>0</v>
      </c>
      <c r="D21" s="82"/>
      <c r="E21" s="82"/>
      <c r="F21" s="82"/>
      <c r="G21" s="82"/>
    </row>
    <row r="22" spans="1:7" hidden="1" x14ac:dyDescent="0.3">
      <c r="A22" s="76">
        <v>33</v>
      </c>
      <c r="B22" s="11" t="s">
        <v>42</v>
      </c>
      <c r="C22" s="82">
        <v>0</v>
      </c>
      <c r="D22" s="82"/>
      <c r="E22" s="82"/>
      <c r="F22" s="82"/>
      <c r="G22" s="82"/>
    </row>
    <row r="23" spans="1:7" hidden="1" x14ac:dyDescent="0.3">
      <c r="A23" s="76">
        <v>34</v>
      </c>
      <c r="B23" s="11" t="s">
        <v>43</v>
      </c>
      <c r="C23" s="82">
        <v>0</v>
      </c>
      <c r="D23" s="82"/>
      <c r="E23" s="82"/>
      <c r="F23" s="82"/>
      <c r="G23" s="82"/>
    </row>
    <row r="24" spans="1:7" ht="14" thickBot="1" x14ac:dyDescent="0.35"/>
    <row r="25" spans="1:7" ht="14" thickBot="1" x14ac:dyDescent="0.35">
      <c r="B25" s="99"/>
      <c r="C25" s="15">
        <v>2974.7384684222443</v>
      </c>
      <c r="D25" s="15">
        <v>5401.5250999411674</v>
      </c>
      <c r="E25" s="15">
        <v>5745.4515521451622</v>
      </c>
      <c r="F25" s="15">
        <v>6100.6435682655047</v>
      </c>
      <c r="G25" s="15">
        <v>6470.5587940767973</v>
      </c>
    </row>
    <row r="26" spans="1:7" x14ac:dyDescent="0.3">
      <c r="C26" s="13"/>
      <c r="D26" s="66"/>
      <c r="E26" s="66"/>
      <c r="F26" s="66"/>
      <c r="G26" s="66"/>
    </row>
    <row r="27" spans="1:7" x14ac:dyDescent="0.3">
      <c r="C27" s="68"/>
      <c r="D27" s="68"/>
      <c r="E27" s="68"/>
      <c r="F27" s="68"/>
      <c r="G27" s="67"/>
    </row>
    <row r="29" spans="1:7" x14ac:dyDescent="0.3">
      <c r="C29" s="33"/>
      <c r="D29" s="33"/>
      <c r="E29" s="33"/>
      <c r="F29" s="33"/>
      <c r="G29" s="33"/>
    </row>
    <row r="30" spans="1:7" x14ac:dyDescent="0.3">
      <c r="C30" s="34"/>
      <c r="D30" s="34"/>
      <c r="E30" s="34"/>
      <c r="F30" s="34"/>
      <c r="G30" s="34"/>
    </row>
    <row r="32" spans="1:7" x14ac:dyDescent="0.3">
      <c r="C32" s="66"/>
      <c r="D32" s="66"/>
      <c r="E32" s="66"/>
      <c r="F32" s="66"/>
      <c r="G32" s="66"/>
    </row>
    <row r="33" spans="3:7" x14ac:dyDescent="0.3">
      <c r="C33" s="93"/>
      <c r="D33" s="93"/>
      <c r="E33" s="93"/>
      <c r="F33" s="93"/>
      <c r="G33" s="93"/>
    </row>
    <row r="37" spans="3:7" x14ac:dyDescent="0.3">
      <c r="C37" s="13"/>
    </row>
    <row r="38" spans="3:7" x14ac:dyDescent="0.3">
      <c r="C38" s="90"/>
    </row>
  </sheetData>
  <mergeCells count="3">
    <mergeCell ref="A3:G3"/>
    <mergeCell ref="A10:A13"/>
    <mergeCell ref="A5:A7"/>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507DE-FB80-443E-9F96-59278C3D479F}">
  <dimension ref="A2:N25"/>
  <sheetViews>
    <sheetView showGridLines="0" zoomScale="70" zoomScaleNormal="70" workbookViewId="0">
      <pane ySplit="2" topLeftCell="A6" activePane="bottomLeft" state="frozen"/>
      <selection activeCell="D27" sqref="D27"/>
      <selection pane="bottomLeft" activeCell="B19" sqref="B19"/>
    </sheetView>
  </sheetViews>
  <sheetFormatPr baseColWidth="10" defaultColWidth="10.75" defaultRowHeight="13.5" x14ac:dyDescent="0.3"/>
  <cols>
    <col min="1" max="1" width="10.83203125" style="2" customWidth="1"/>
    <col min="2" max="2" width="48.25" style="2" customWidth="1"/>
    <col min="3" max="16384" width="10.75" style="2"/>
  </cols>
  <sheetData>
    <row r="2" spans="1:7" ht="27" x14ac:dyDescent="0.3">
      <c r="A2" s="73" t="s">
        <v>13</v>
      </c>
      <c r="B2" s="73" t="s">
        <v>14</v>
      </c>
      <c r="C2" s="73">
        <v>2026</v>
      </c>
      <c r="D2" s="73">
        <v>2027</v>
      </c>
      <c r="E2" s="73">
        <v>2028</v>
      </c>
      <c r="F2" s="73">
        <v>2029</v>
      </c>
      <c r="G2" s="73">
        <v>2030</v>
      </c>
    </row>
    <row r="3" spans="1:7" ht="13.5" customHeight="1" x14ac:dyDescent="0.3">
      <c r="A3" s="107" t="s">
        <v>17</v>
      </c>
      <c r="B3" s="107"/>
      <c r="C3" s="107"/>
      <c r="D3" s="107"/>
      <c r="E3" s="107"/>
      <c r="F3" s="107"/>
      <c r="G3" s="107"/>
    </row>
    <row r="4" spans="1:7" ht="40.5" x14ac:dyDescent="0.3">
      <c r="A4" s="8">
        <v>18</v>
      </c>
      <c r="B4" s="7" t="s">
        <v>36</v>
      </c>
      <c r="C4" s="108">
        <v>1784.6049051918401</v>
      </c>
      <c r="D4" s="108">
        <v>1899.6794831597376</v>
      </c>
      <c r="E4" s="108">
        <v>2020.1964193761173</v>
      </c>
      <c r="F4" s="108">
        <v>2143.4064769604061</v>
      </c>
      <c r="G4" s="108">
        <v>2272.82003101292</v>
      </c>
    </row>
    <row r="5" spans="1:7" ht="121.5" x14ac:dyDescent="0.3">
      <c r="A5" s="8">
        <v>19</v>
      </c>
      <c r="B5" s="7" t="s">
        <v>77</v>
      </c>
      <c r="C5" s="108"/>
      <c r="D5" s="108"/>
      <c r="E5" s="108"/>
      <c r="F5" s="108"/>
      <c r="G5" s="108"/>
    </row>
    <row r="6" spans="1:7" ht="40.5" x14ac:dyDescent="0.3">
      <c r="A6" s="8">
        <v>22</v>
      </c>
      <c r="B6" s="11" t="s">
        <v>40</v>
      </c>
      <c r="C6" s="12">
        <v>214.74407281123683</v>
      </c>
      <c r="D6" s="12">
        <v>228.59116214623117</v>
      </c>
      <c r="E6" s="12">
        <v>243.09313827021552</v>
      </c>
      <c r="F6" s="12">
        <v>257.91918155855501</v>
      </c>
      <c r="G6" s="12">
        <v>273.49170049166111</v>
      </c>
    </row>
    <row r="7" spans="1:7" ht="54" x14ac:dyDescent="0.3">
      <c r="A7" s="8">
        <v>14</v>
      </c>
      <c r="B7" s="61" t="s">
        <v>64</v>
      </c>
      <c r="C7" s="64">
        <v>0</v>
      </c>
      <c r="D7" s="64">
        <v>276.19744998757432</v>
      </c>
      <c r="E7" s="64">
        <v>276.89902189790439</v>
      </c>
      <c r="F7" s="64">
        <v>273.9553783102844</v>
      </c>
      <c r="G7" s="64">
        <v>290.49612293340039</v>
      </c>
    </row>
    <row r="8" spans="1:7" ht="27" x14ac:dyDescent="0.3">
      <c r="A8" s="8">
        <v>24</v>
      </c>
      <c r="B8" s="95" t="s">
        <v>35</v>
      </c>
      <c r="C8" s="96"/>
      <c r="D8" s="97"/>
      <c r="E8" s="97"/>
      <c r="F8" s="97"/>
      <c r="G8" s="97"/>
    </row>
    <row r="9" spans="1:7" x14ac:dyDescent="0.3">
      <c r="A9" s="83"/>
      <c r="B9" s="11" t="s">
        <v>39</v>
      </c>
      <c r="C9" s="81">
        <v>0</v>
      </c>
      <c r="D9" s="81"/>
      <c r="E9" s="81"/>
      <c r="F9" s="81"/>
      <c r="G9" s="81"/>
    </row>
    <row r="10" spans="1:7" ht="27" x14ac:dyDescent="0.3">
      <c r="A10" s="83">
        <v>14</v>
      </c>
      <c r="B10" s="11" t="s">
        <v>65</v>
      </c>
      <c r="C10" s="12">
        <v>1235.521057784493</v>
      </c>
      <c r="D10" s="12">
        <v>1315.1897081851357</v>
      </c>
      <c r="E10" s="12">
        <v>2533.6964497748081</v>
      </c>
      <c r="F10" s="12">
        <v>2694.4358461498641</v>
      </c>
      <c r="G10" s="12">
        <v>2858.7671916453801</v>
      </c>
    </row>
    <row r="11" spans="1:7" ht="40.5" x14ac:dyDescent="0.3">
      <c r="A11" s="83">
        <v>15</v>
      </c>
      <c r="B11" s="11" t="s">
        <v>66</v>
      </c>
      <c r="C11" s="81">
        <v>0</v>
      </c>
      <c r="D11" s="12">
        <v>939.92399999999998</v>
      </c>
      <c r="E11" s="12">
        <v>1000.0791360000001</v>
      </c>
      <c r="F11" s="12">
        <v>1063.084121568</v>
      </c>
      <c r="G11" s="12">
        <v>1127.9322529836479</v>
      </c>
    </row>
    <row r="12" spans="1:7" x14ac:dyDescent="0.3">
      <c r="A12" s="83" t="s">
        <v>81</v>
      </c>
      <c r="B12" s="11" t="s">
        <v>51</v>
      </c>
      <c r="C12" s="81">
        <v>72.832008250470878</v>
      </c>
      <c r="D12" s="12">
        <v>70.255800330810359</v>
      </c>
      <c r="E12" s="12">
        <v>74.712875264954405</v>
      </c>
      <c r="F12" s="12">
        <v>79.269549841442199</v>
      </c>
      <c r="G12" s="12">
        <v>84.055648177615794</v>
      </c>
    </row>
    <row r="13" spans="1:7" ht="27" x14ac:dyDescent="0.3">
      <c r="A13" s="8" t="s">
        <v>82</v>
      </c>
      <c r="B13" s="85" t="s">
        <v>67</v>
      </c>
      <c r="C13" s="81">
        <v>484.44320639328356</v>
      </c>
      <c r="D13" s="81"/>
      <c r="E13" s="81"/>
      <c r="F13" s="81"/>
      <c r="G13" s="81"/>
    </row>
    <row r="14" spans="1:7" ht="14" thickBot="1" x14ac:dyDescent="0.35">
      <c r="A14" s="84"/>
    </row>
    <row r="15" spans="1:7" ht="14" thickBot="1" x14ac:dyDescent="0.35">
      <c r="B15" s="99"/>
      <c r="C15" s="15">
        <v>3792.1452504313243</v>
      </c>
      <c r="D15" s="15">
        <v>4729.8376038094893</v>
      </c>
      <c r="E15" s="15">
        <v>6148.6770405839998</v>
      </c>
      <c r="F15" s="15">
        <v>6512.0705543885524</v>
      </c>
      <c r="G15" s="15">
        <v>6907.5629472446253</v>
      </c>
    </row>
    <row r="17" spans="3:7" x14ac:dyDescent="0.3">
      <c r="E17" s="67"/>
      <c r="F17" s="67"/>
      <c r="G17" s="67"/>
    </row>
    <row r="18" spans="3:7" x14ac:dyDescent="0.3">
      <c r="C18" s="92"/>
      <c r="D18" s="98"/>
      <c r="E18" s="98"/>
      <c r="F18" s="98"/>
      <c r="G18" s="98"/>
    </row>
    <row r="25" spans="3:7" x14ac:dyDescent="0.3">
      <c r="C25" s="13"/>
    </row>
  </sheetData>
  <mergeCells count="6">
    <mergeCell ref="A3:G3"/>
    <mergeCell ref="C4:C5"/>
    <mergeCell ref="D4:D5"/>
    <mergeCell ref="E4:E5"/>
    <mergeCell ref="F4:F5"/>
    <mergeCell ref="G4:G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7166F-1BE0-4562-9013-A573DDDC951B}">
  <dimension ref="A1:O29"/>
  <sheetViews>
    <sheetView showGridLines="0" zoomScale="85" zoomScaleNormal="85" workbookViewId="0">
      <pane ySplit="2" topLeftCell="A12" activePane="bottomLeft" state="frozen"/>
      <selection pane="bottomLeft" activeCell="A4" sqref="A4:A14"/>
    </sheetView>
  </sheetViews>
  <sheetFormatPr baseColWidth="10" defaultColWidth="10.75" defaultRowHeight="13.5" x14ac:dyDescent="0.3"/>
  <cols>
    <col min="1" max="1" width="9.25" style="79" customWidth="1"/>
    <col min="2" max="2" width="50.75" style="17" bestFit="1" customWidth="1"/>
    <col min="3" max="3" width="10.75" style="2" customWidth="1"/>
    <col min="4" max="7" width="10.83203125" style="2" bestFit="1" customWidth="1"/>
    <col min="8" max="16384" width="10.75" style="2"/>
  </cols>
  <sheetData>
    <row r="1" spans="1:9" ht="14" thickBot="1" x14ac:dyDescent="0.35">
      <c r="C1" s="90"/>
      <c r="D1" s="91"/>
      <c r="E1" s="91"/>
      <c r="F1" s="91"/>
      <c r="G1" s="91"/>
    </row>
    <row r="2" spans="1:9" ht="27" x14ac:dyDescent="0.3">
      <c r="A2" s="73" t="s">
        <v>13</v>
      </c>
      <c r="B2" s="3" t="s">
        <v>14</v>
      </c>
      <c r="C2" s="3">
        <v>2026</v>
      </c>
      <c r="D2" s="3">
        <v>2027</v>
      </c>
      <c r="E2" s="3">
        <v>2028</v>
      </c>
      <c r="F2" s="3">
        <v>2029</v>
      </c>
      <c r="G2" s="3">
        <v>2030</v>
      </c>
    </row>
    <row r="3" spans="1:9" ht="13.5" customHeight="1" x14ac:dyDescent="0.3">
      <c r="A3" s="109" t="s">
        <v>19</v>
      </c>
      <c r="B3" s="109"/>
      <c r="C3" s="109"/>
      <c r="D3" s="109"/>
      <c r="E3" s="109"/>
      <c r="F3" s="109"/>
      <c r="G3" s="109"/>
    </row>
    <row r="4" spans="1:9" ht="27" x14ac:dyDescent="0.3">
      <c r="A4" s="74">
        <v>29</v>
      </c>
      <c r="B4" s="77" t="s">
        <v>18</v>
      </c>
      <c r="C4" s="64">
        <v>-306.3358407625866</v>
      </c>
      <c r="D4" s="78">
        <v>-507.1</v>
      </c>
      <c r="E4" s="78">
        <v>-244.6</v>
      </c>
      <c r="F4" s="78">
        <v>-201.7</v>
      </c>
      <c r="G4" s="78">
        <v>-210.1</v>
      </c>
    </row>
    <row r="5" spans="1:9" ht="40.5" x14ac:dyDescent="0.3">
      <c r="A5" s="74">
        <v>28</v>
      </c>
      <c r="B5" s="6" t="s">
        <v>69</v>
      </c>
      <c r="C5" s="71">
        <v>868.52517445998615</v>
      </c>
      <c r="D5" s="71">
        <v>924.52926119913673</v>
      </c>
      <c r="E5" s="71">
        <v>983.18201551366224</v>
      </c>
      <c r="F5" s="71">
        <v>1043.1454485667143</v>
      </c>
      <c r="G5" s="71">
        <v>1106.1279772395601</v>
      </c>
    </row>
    <row r="6" spans="1:9" ht="94.5" x14ac:dyDescent="0.3">
      <c r="A6" s="75" t="s">
        <v>83</v>
      </c>
      <c r="B6" s="62" t="s">
        <v>68</v>
      </c>
      <c r="C6" s="63">
        <v>617.29511319966093</v>
      </c>
      <c r="D6" s="63">
        <v>566.77355665569837</v>
      </c>
      <c r="E6" s="63">
        <v>708.056973694617</v>
      </c>
      <c r="F6" s="63">
        <v>938.48174680792738</v>
      </c>
      <c r="G6" s="63">
        <v>929.49339739196853</v>
      </c>
    </row>
    <row r="7" spans="1:9" ht="27" x14ac:dyDescent="0.3">
      <c r="A7" s="74">
        <v>95</v>
      </c>
      <c r="B7" s="11" t="s">
        <v>76</v>
      </c>
      <c r="C7" s="10">
        <v>256.01554415317042</v>
      </c>
      <c r="D7" s="10">
        <v>274.50251423530932</v>
      </c>
      <c r="E7" s="10">
        <v>293.78054459775677</v>
      </c>
      <c r="F7" s="10">
        <v>313.04185924707804</v>
      </c>
      <c r="G7" s="10">
        <v>333.20164458022975</v>
      </c>
    </row>
    <row r="8" spans="1:9" x14ac:dyDescent="0.3">
      <c r="A8" s="74">
        <v>27</v>
      </c>
      <c r="B8" s="11" t="s">
        <v>52</v>
      </c>
      <c r="C8" s="89">
        <v>109.76887158622482</v>
      </c>
      <c r="D8" s="71">
        <v>116.84696855606325</v>
      </c>
      <c r="E8" s="71">
        <v>124.25981834540019</v>
      </c>
      <c r="F8" s="71">
        <v>131.83831874610783</v>
      </c>
      <c r="G8" s="71">
        <v>139.79838865008486</v>
      </c>
    </row>
    <row r="9" spans="1:9" ht="40.5" x14ac:dyDescent="0.3">
      <c r="A9" s="74">
        <v>25</v>
      </c>
      <c r="B9" s="11" t="s">
        <v>70</v>
      </c>
      <c r="C9" s="89"/>
      <c r="D9" s="71"/>
      <c r="E9" s="71"/>
      <c r="F9" s="71"/>
      <c r="G9" s="71"/>
      <c r="H9" s="13"/>
      <c r="I9" s="13"/>
    </row>
    <row r="10" spans="1:9" ht="162" x14ac:dyDescent="0.3">
      <c r="A10" s="74" t="s">
        <v>84</v>
      </c>
      <c r="B10" s="11" t="s">
        <v>71</v>
      </c>
      <c r="C10" s="71">
        <v>1070.9363566553911</v>
      </c>
      <c r="D10" s="71">
        <v>1139.9922854573738</v>
      </c>
      <c r="E10" s="71">
        <v>1212.3141580530146</v>
      </c>
      <c r="F10" s="71">
        <v>1286.2521651652582</v>
      </c>
      <c r="G10" s="71">
        <v>1363.9128729642914</v>
      </c>
    </row>
    <row r="11" spans="1:9" ht="130.5" customHeight="1" x14ac:dyDescent="0.3">
      <c r="A11" s="74" t="s">
        <v>85</v>
      </c>
      <c r="B11" s="11" t="s">
        <v>78</v>
      </c>
      <c r="C11" s="71">
        <v>2970.2853914077</v>
      </c>
      <c r="D11" s="71">
        <v>3161.814808852459</v>
      </c>
      <c r="E11" s="71">
        <v>3362.4024537812088</v>
      </c>
      <c r="F11" s="71">
        <v>3567.4725132954595</v>
      </c>
      <c r="G11" s="71">
        <v>3782.8676340496586</v>
      </c>
    </row>
    <row r="12" spans="1:9" ht="121.5" x14ac:dyDescent="0.3">
      <c r="A12" s="74">
        <v>43</v>
      </c>
      <c r="B12" s="11" t="s">
        <v>79</v>
      </c>
      <c r="C12" s="71">
        <v>168.83783730790975</v>
      </c>
      <c r="D12" s="71">
        <v>179.724808881672</v>
      </c>
      <c r="E12" s="71">
        <v>191.12667089076555</v>
      </c>
      <c r="F12" s="71">
        <v>202.78332363031305</v>
      </c>
      <c r="G12" s="71">
        <v>215.02687654277571</v>
      </c>
    </row>
    <row r="13" spans="1:9" x14ac:dyDescent="0.3">
      <c r="A13" s="74" t="s">
        <v>86</v>
      </c>
      <c r="B13" s="11" t="s">
        <v>34</v>
      </c>
      <c r="C13" s="71">
        <v>0</v>
      </c>
      <c r="D13" s="71">
        <v>0</v>
      </c>
      <c r="E13" s="71">
        <v>0</v>
      </c>
      <c r="F13" s="71">
        <v>0</v>
      </c>
      <c r="G13" s="71">
        <v>0</v>
      </c>
    </row>
    <row r="14" spans="1:9" x14ac:dyDescent="0.3">
      <c r="A14" s="74">
        <v>13</v>
      </c>
      <c r="B14" s="11" t="s">
        <v>50</v>
      </c>
      <c r="C14" s="71">
        <v>26.484366636534862</v>
      </c>
      <c r="D14" s="71">
        <v>28.192126883399531</v>
      </c>
      <c r="E14" s="71">
        <v>29.98065425737499</v>
      </c>
      <c r="F14" s="71">
        <v>31.809148804754987</v>
      </c>
      <c r="G14" s="71">
        <v>33.729706124356973</v>
      </c>
    </row>
    <row r="15" spans="1:9" ht="14" thickBot="1" x14ac:dyDescent="0.35"/>
    <row r="16" spans="1:9" ht="14" thickBot="1" x14ac:dyDescent="0.35">
      <c r="B16" s="99"/>
      <c r="C16" s="15">
        <v>5781.8128146439913</v>
      </c>
      <c r="D16" s="15">
        <v>5885.2763307211117</v>
      </c>
      <c r="E16" s="15">
        <v>6660.5032891338005</v>
      </c>
      <c r="F16" s="15">
        <v>7313.1245242636132</v>
      </c>
      <c r="G16" s="15">
        <v>7694.0584975429256</v>
      </c>
    </row>
    <row r="18" spans="2:7" x14ac:dyDescent="0.3">
      <c r="D18" s="13"/>
    </row>
    <row r="20" spans="2:7" x14ac:dyDescent="0.3">
      <c r="C20" s="13"/>
    </row>
    <row r="21" spans="2:7" x14ac:dyDescent="0.3">
      <c r="B21" s="39"/>
      <c r="C21" s="69"/>
      <c r="D21" s="37"/>
      <c r="F21" s="37"/>
      <c r="G21" s="37"/>
    </row>
    <row r="22" spans="2:7" x14ac:dyDescent="0.3">
      <c r="B22" s="39"/>
      <c r="C22" s="39"/>
      <c r="D22" s="39"/>
      <c r="E22" s="39"/>
      <c r="F22" s="39"/>
    </row>
    <row r="23" spans="2:7" x14ac:dyDescent="0.3">
      <c r="B23" s="40"/>
    </row>
    <row r="24" spans="2:7" x14ac:dyDescent="0.3">
      <c r="B24" s="40"/>
    </row>
    <row r="25" spans="2:7" x14ac:dyDescent="0.3">
      <c r="B25" s="39"/>
      <c r="C25" s="37"/>
      <c r="D25" s="41"/>
    </row>
    <row r="26" spans="2:7" x14ac:dyDescent="0.3">
      <c r="B26" s="39"/>
      <c r="C26" s="37"/>
    </row>
    <row r="27" spans="2:7" x14ac:dyDescent="0.3">
      <c r="B27" s="39"/>
      <c r="C27" s="37"/>
    </row>
    <row r="29" spans="2:7" x14ac:dyDescent="0.3">
      <c r="B29" s="42"/>
    </row>
  </sheetData>
  <mergeCells count="1">
    <mergeCell ref="A3:G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FB96-DA81-432F-9E46-74F12B3773F8}">
  <dimension ref="A1:L20"/>
  <sheetViews>
    <sheetView showGridLines="0" zoomScaleNormal="100" workbookViewId="0">
      <pane ySplit="2" topLeftCell="A3" activePane="bottomLeft" state="frozen"/>
      <selection pane="bottomLeft" activeCell="F5" sqref="F5"/>
    </sheetView>
  </sheetViews>
  <sheetFormatPr baseColWidth="10" defaultColWidth="10.75" defaultRowHeight="13.5" x14ac:dyDescent="0.3"/>
  <cols>
    <col min="1" max="1" width="9.25" style="79" hidden="1" customWidth="1"/>
    <col min="2" max="2" width="12.4140625" style="19" hidden="1" customWidth="1"/>
    <col min="3" max="3" width="10.1640625" style="19" hidden="1" customWidth="1"/>
    <col min="4" max="4" width="12.25" style="17" customWidth="1"/>
    <col min="5" max="5" width="50.75" style="17" bestFit="1" customWidth="1"/>
    <col min="6" max="6" width="10.75" style="2" customWidth="1"/>
    <col min="7" max="10" width="10.75" style="2"/>
    <col min="11" max="12" width="0" style="2" hidden="1" customWidth="1"/>
    <col min="13" max="16384" width="10.75" style="2"/>
  </cols>
  <sheetData>
    <row r="1" spans="1:12" ht="31.5" customHeight="1" thickBot="1" x14ac:dyDescent="0.35"/>
    <row r="2" spans="1:12" ht="27.5" thickBot="1" x14ac:dyDescent="0.35">
      <c r="A2" s="73" t="s">
        <v>13</v>
      </c>
      <c r="B2" s="73" t="s">
        <v>37</v>
      </c>
      <c r="C2" s="73" t="s">
        <v>38</v>
      </c>
      <c r="D2" s="3" t="s">
        <v>16</v>
      </c>
      <c r="E2" s="3" t="s">
        <v>14</v>
      </c>
      <c r="F2" s="3">
        <v>2026</v>
      </c>
      <c r="G2" s="3">
        <v>2027</v>
      </c>
      <c r="H2" s="3">
        <v>2028</v>
      </c>
      <c r="I2" s="3">
        <v>2029</v>
      </c>
      <c r="J2" s="3">
        <v>2030</v>
      </c>
      <c r="K2" s="4">
        <v>2031</v>
      </c>
    </row>
    <row r="3" spans="1:12" ht="13.5" customHeight="1" x14ac:dyDescent="0.3">
      <c r="A3" s="109" t="s">
        <v>47</v>
      </c>
      <c r="B3" s="109"/>
      <c r="C3" s="109"/>
      <c r="D3" s="109"/>
      <c r="E3" s="109"/>
      <c r="F3" s="109"/>
      <c r="G3" s="109"/>
      <c r="H3" s="109"/>
      <c r="I3" s="109"/>
      <c r="J3" s="109"/>
      <c r="K3" s="110"/>
    </row>
    <row r="4" spans="1:12" x14ac:dyDescent="0.3">
      <c r="A4" s="74"/>
      <c r="B4" s="9"/>
      <c r="C4" s="9"/>
      <c r="D4" s="60"/>
      <c r="E4" s="77" t="s">
        <v>49</v>
      </c>
      <c r="F4" s="64">
        <f>2500-1613</f>
        <v>887</v>
      </c>
      <c r="G4" s="78"/>
      <c r="H4" s="78"/>
      <c r="I4" s="78"/>
      <c r="J4" s="78"/>
      <c r="K4" s="72"/>
      <c r="L4" s="80"/>
    </row>
    <row r="5" spans="1:12" x14ac:dyDescent="0.3">
      <c r="A5" s="74"/>
      <c r="B5" s="8"/>
      <c r="C5" s="8"/>
      <c r="D5" s="18"/>
      <c r="E5" s="6" t="s">
        <v>48</v>
      </c>
      <c r="F5" s="71">
        <v>2850</v>
      </c>
      <c r="G5" s="71">
        <v>-600</v>
      </c>
      <c r="H5" s="71">
        <v>-600</v>
      </c>
      <c r="I5" s="71">
        <v>-600</v>
      </c>
      <c r="J5" s="71">
        <v>-600</v>
      </c>
      <c r="K5" s="14" t="e">
        <f>J5*(1+#REF!%)</f>
        <v>#REF!</v>
      </c>
      <c r="L5" s="80"/>
    </row>
    <row r="6" spans="1:12" ht="14" thickBot="1" x14ac:dyDescent="0.35"/>
    <row r="7" spans="1:12" ht="14" thickBot="1" x14ac:dyDescent="0.35">
      <c r="D7" s="101" t="s">
        <v>20</v>
      </c>
      <c r="E7" s="102"/>
      <c r="F7" s="15">
        <f>SUM(F4:F5)</f>
        <v>3737</v>
      </c>
      <c r="G7" s="15">
        <f t="shared" ref="G7:J7" si="0">SUM(G4:G5)</f>
        <v>-600</v>
      </c>
      <c r="H7" s="15">
        <f t="shared" si="0"/>
        <v>-600</v>
      </c>
      <c r="I7" s="15">
        <f t="shared" si="0"/>
        <v>-600</v>
      </c>
      <c r="J7" s="15">
        <f t="shared" si="0"/>
        <v>-600</v>
      </c>
      <c r="K7" s="16" t="e">
        <f>SUM(K5:K5)</f>
        <v>#REF!</v>
      </c>
    </row>
    <row r="9" spans="1:12" x14ac:dyDescent="0.3">
      <c r="G9" s="13"/>
    </row>
    <row r="11" spans="1:12" x14ac:dyDescent="0.3">
      <c r="F11" s="13"/>
    </row>
    <row r="12" spans="1:12" x14ac:dyDescent="0.3">
      <c r="E12" s="39"/>
      <c r="F12" s="69"/>
      <c r="G12" s="37"/>
      <c r="I12" s="37"/>
      <c r="J12" s="37"/>
    </row>
    <row r="13" spans="1:12" x14ac:dyDescent="0.3">
      <c r="E13" s="39"/>
      <c r="F13" s="39"/>
      <c r="G13" s="39"/>
      <c r="H13" s="39"/>
      <c r="I13" s="39"/>
    </row>
    <row r="14" spans="1:12" x14ac:dyDescent="0.3">
      <c r="E14" s="40"/>
    </row>
    <row r="15" spans="1:12" x14ac:dyDescent="0.3">
      <c r="E15" s="40"/>
    </row>
    <row r="16" spans="1:12" x14ac:dyDescent="0.3">
      <c r="E16" s="39"/>
      <c r="F16" s="37"/>
      <c r="G16" s="41"/>
    </row>
    <row r="17" spans="5:6" x14ac:dyDescent="0.3">
      <c r="E17" s="39"/>
      <c r="F17" s="37"/>
    </row>
    <row r="18" spans="5:6" x14ac:dyDescent="0.3">
      <c r="E18" s="39"/>
      <c r="F18" s="37"/>
    </row>
    <row r="20" spans="5:6" x14ac:dyDescent="0.3">
      <c r="E20" s="42"/>
    </row>
  </sheetData>
  <mergeCells count="2">
    <mergeCell ref="A3:K3"/>
    <mergeCell ref="D7:E7"/>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249D9C6-0313-4CA8-97CB-569C14C316D4}">
          <x14:formula1>
            <xm:f>Hoja1!$A$1:$A$15</xm:f>
          </x14:formula1>
          <xm:sqref>D4:D5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35C3-59D5-43AB-842C-4D832D3558B5}">
  <dimension ref="A1:A12"/>
  <sheetViews>
    <sheetView workbookViewId="0">
      <selection activeCell="A8" sqref="A8"/>
    </sheetView>
  </sheetViews>
  <sheetFormatPr baseColWidth="10" defaultColWidth="11.4140625" defaultRowHeight="14" x14ac:dyDescent="0.3"/>
  <sheetData>
    <row r="1" spans="1:1" x14ac:dyDescent="0.3">
      <c r="A1" t="s">
        <v>15</v>
      </c>
    </row>
    <row r="2" spans="1:1" x14ac:dyDescent="0.3">
      <c r="A2" t="s">
        <v>3</v>
      </c>
    </row>
    <row r="3" spans="1:1" x14ac:dyDescent="0.3">
      <c r="A3" t="s">
        <v>4</v>
      </c>
    </row>
    <row r="4" spans="1:1" x14ac:dyDescent="0.3">
      <c r="A4" t="s">
        <v>21</v>
      </c>
    </row>
    <row r="5" spans="1:1" x14ac:dyDescent="0.3">
      <c r="A5" t="s">
        <v>6</v>
      </c>
    </row>
    <row r="6" spans="1:1" x14ac:dyDescent="0.3">
      <c r="A6" t="s">
        <v>8</v>
      </c>
    </row>
    <row r="7" spans="1:1" x14ac:dyDescent="0.3">
      <c r="A7" t="s">
        <v>22</v>
      </c>
    </row>
    <row r="8" spans="1:1" x14ac:dyDescent="0.3">
      <c r="A8" t="s">
        <v>5</v>
      </c>
    </row>
    <row r="9" spans="1:1" x14ac:dyDescent="0.3">
      <c r="A9" t="s">
        <v>23</v>
      </c>
    </row>
    <row r="10" spans="1:1" x14ac:dyDescent="0.3">
      <c r="A10" t="s">
        <v>24</v>
      </c>
    </row>
    <row r="11" spans="1:1" x14ac:dyDescent="0.3">
      <c r="A11" t="s">
        <v>25</v>
      </c>
    </row>
    <row r="12" spans="1:1" x14ac:dyDescent="0.3">
      <c r="A12"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Resumen</vt:lpstr>
      <vt:lpstr>Titulo 1</vt:lpstr>
      <vt:lpstr>Titulo 2</vt:lpstr>
      <vt:lpstr>Titulo 3</vt:lpstr>
      <vt:lpstr>Titulo 4</vt:lpstr>
      <vt:lpstr>Hoja1</vt:lpstr>
      <vt:lpstr>'Titulo 1'!Área_de_impresión</vt:lpstr>
      <vt:lpstr>'Titulo 2'!Área_de_impresión</vt:lpstr>
      <vt:lpstr>'Titulo 3'!Área_de_impresión</vt:lpstr>
      <vt:lpstr>'Titulo 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Triana Gómez</dc:creator>
  <cp:keywords/>
  <dc:description/>
  <cp:lastModifiedBy>Nicolas Garcia Diaz</cp:lastModifiedBy>
  <cp:revision/>
  <cp:lastPrinted>2025-08-22T20:26:52Z</cp:lastPrinted>
  <dcterms:created xsi:type="dcterms:W3CDTF">2025-07-07T15:04:16Z</dcterms:created>
  <dcterms:modified xsi:type="dcterms:W3CDTF">2025-11-13T15:30:47Z</dcterms:modified>
  <cp:category/>
  <cp:contentStatus/>
</cp:coreProperties>
</file>